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 activeTab="1"/>
  </bookViews>
  <sheets>
    <sheet name="表1工程造价指标分析表" sheetId="1" r:id="rId1"/>
    <sheet name="表2主要材料耗用量" sheetId="2" r:id="rId2"/>
  </sheets>
  <definedNames>
    <definedName name="_xlnm.Print_Area" localSheetId="0">表1工程造价指标分析表!$A$1:$G$47</definedName>
    <definedName name="_xlnm.Print_Area" localSheetId="1">表2主要材料耗用量!$A$1:$E$28</definedName>
    <definedName name="_xlnm.Print_Titles" localSheetId="0">表1工程造价指标分析表!$6:$6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0" i="1" l="1"/>
  <c r="F38" i="1"/>
  <c r="F8" i="1"/>
  <c r="F20" i="1"/>
  <c r="D7" i="1"/>
  <c r="F7" i="1" s="1"/>
  <c r="D39" i="1" l="1"/>
  <c r="F39" i="1" l="1"/>
  <c r="D37" i="1"/>
  <c r="X42" i="1"/>
  <c r="Y42" i="1"/>
  <c r="Z42" i="1"/>
  <c r="W42" i="1"/>
  <c r="D35" i="1"/>
  <c r="D32" i="1"/>
  <c r="F32" i="1" s="1"/>
  <c r="D31" i="1"/>
  <c r="F31" i="1" s="1"/>
  <c r="D30" i="1"/>
  <c r="F30" i="1" s="1"/>
  <c r="D29" i="1"/>
  <c r="F29" i="1" s="1"/>
  <c r="D28" i="1"/>
  <c r="F28" i="1" s="1"/>
  <c r="D27" i="1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I42" i="1"/>
  <c r="K38" i="1"/>
  <c r="K44" i="1" s="1"/>
  <c r="F24" i="1"/>
  <c r="F23" i="1"/>
  <c r="F22" i="1"/>
  <c r="F21" i="1"/>
  <c r="F19" i="1"/>
  <c r="F18" i="1"/>
  <c r="F17" i="1"/>
  <c r="F16" i="1"/>
  <c r="F15" i="1"/>
  <c r="F14" i="1"/>
  <c r="F13" i="1"/>
  <c r="F12" i="1"/>
  <c r="F11" i="1"/>
  <c r="F10" i="1"/>
  <c r="F9" i="1"/>
  <c r="D34" i="1" l="1"/>
  <c r="F34" i="1" s="1"/>
  <c r="F35" i="1"/>
  <c r="K45" i="1"/>
  <c r="F27" i="1"/>
  <c r="D26" i="1"/>
  <c r="V20" i="1"/>
  <c r="V42" i="1"/>
  <c r="F26" i="1" l="1"/>
  <c r="D42" i="1"/>
  <c r="S47" i="1"/>
  <c r="T47" i="1" s="1"/>
  <c r="F42" i="1" l="1"/>
  <c r="D43" i="1"/>
  <c r="G43" i="1" l="1"/>
  <c r="F43" i="1"/>
  <c r="D44" i="1"/>
  <c r="G22" i="1" l="1"/>
  <c r="G16" i="1"/>
  <c r="G24" i="1"/>
  <c r="G20" i="1"/>
  <c r="G29" i="1"/>
  <c r="G32" i="1"/>
  <c r="G12" i="1"/>
  <c r="F44" i="1"/>
  <c r="G39" i="1"/>
  <c r="G26" i="1"/>
  <c r="G23" i="1"/>
  <c r="G21" i="1"/>
  <c r="G27" i="1"/>
  <c r="G8" i="1"/>
  <c r="G14" i="1"/>
  <c r="G35" i="1"/>
  <c r="G34" i="1"/>
  <c r="G31" i="1"/>
  <c r="G42" i="1"/>
  <c r="G13" i="1"/>
  <c r="G18" i="1"/>
  <c r="G7" i="1"/>
  <c r="G28" i="1"/>
  <c r="G15" i="1"/>
  <c r="G30" i="1"/>
  <c r="G9" i="1"/>
  <c r="G10" i="1"/>
  <c r="G40" i="1"/>
  <c r="G11" i="1"/>
  <c r="G19" i="1"/>
  <c r="G17" i="1"/>
  <c r="G38" i="1"/>
</calcChain>
</file>

<file path=xl/sharedStrings.xml><?xml version="1.0" encoding="utf-8"?>
<sst xmlns="http://schemas.openxmlformats.org/spreadsheetml/2006/main" count="140" uniqueCount="116">
  <si>
    <t>m2</t>
  </si>
  <si>
    <t>电梯工程</t>
  </si>
  <si>
    <t>分部分项工程费+措施项目费+其他项目费+规费+税金-安全防护、文明施工措施等单列费</t>
  </si>
  <si>
    <t>措施项目费</t>
  </si>
  <si>
    <t>分部分项工程费</t>
  </si>
  <si>
    <t>全防护、文明施工措施等单列费</t>
  </si>
  <si>
    <t>其他项目费</t>
  </si>
  <si>
    <t>规费</t>
  </si>
  <si>
    <t>税金</t>
  </si>
  <si>
    <t>含税不含单列费工程造价</t>
  </si>
  <si>
    <t>分部分项工程费+措施项目费+其他项目费+规费+税金</t>
  </si>
  <si>
    <t>含税工程总造价</t>
  </si>
  <si>
    <t>金额</t>
  </si>
  <si>
    <t>分部分项</t>
  </si>
  <si>
    <t xml:space="preserve"> </t>
  </si>
  <si>
    <t>措施项目</t>
  </si>
  <si>
    <t>其他项目</t>
  </si>
  <si>
    <t>余泥渣土运输与排放费用</t>
  </si>
  <si>
    <t>分部分项合计</t>
  </si>
  <si>
    <t>安全文明施工费</t>
  </si>
  <si>
    <t>措施项目合计</t>
  </si>
  <si>
    <t>其他项目合计</t>
  </si>
  <si>
    <t>规费合计</t>
  </si>
  <si>
    <t>kg</t>
  </si>
  <si>
    <t>t</t>
  </si>
  <si>
    <t>m</t>
  </si>
  <si>
    <t>名称</t>
  </si>
  <si>
    <t>水电工程</t>
  </si>
  <si>
    <t>帝景花园二期顶峯1号住宅楼-给排水工程</t>
  </si>
  <si>
    <t>帝景花园二期顶峯1号住宅楼-地下室电气工程</t>
  </si>
  <si>
    <t>帝景花园二期顶峯1号住宅楼-电气工程</t>
  </si>
  <si>
    <t>帝景花园二期顶峯1号住宅楼-地下室给排水</t>
  </si>
  <si>
    <t>帝景花园二期顶峯1号住宅楼-室外给排水</t>
  </si>
  <si>
    <t>高低压工程</t>
  </si>
  <si>
    <t>帝景花园二期顶峯1号住宅楼-高低压工程</t>
  </si>
  <si>
    <t>消防工程</t>
  </si>
  <si>
    <t>帝景花园二期顶峯1号住宅楼-消防电工程</t>
  </si>
  <si>
    <t>帝景花园二期顶峯1号住宅楼-地下室消防水工程</t>
  </si>
  <si>
    <t>帝景花园二期顶峯1号住宅楼-地上消防水工程</t>
  </si>
  <si>
    <t>帝景花园二期顶峯1号住宅楼-电梯工程</t>
  </si>
  <si>
    <t>通风及空调工程</t>
  </si>
  <si>
    <t>帝景花园二期顶峯1号住宅楼-通风及空调工程</t>
  </si>
  <si>
    <t>m</t>
    <phoneticPr fontId="7" type="noConversion"/>
  </si>
  <si>
    <r>
      <rPr>
        <b/>
        <sz val="12"/>
        <color rgb="FF333333"/>
        <rFont val="宋体"/>
        <family val="3"/>
        <charset val="134"/>
      </rPr>
      <t>序号</t>
    </r>
  </si>
  <si>
    <r>
      <rPr>
        <b/>
        <sz val="12"/>
        <color rgb="FF333333"/>
        <rFont val="宋体"/>
        <family val="3"/>
        <charset val="134"/>
      </rPr>
      <t>费用名称</t>
    </r>
  </si>
  <si>
    <r>
      <rPr>
        <b/>
        <sz val="12"/>
        <color rgb="FF333333"/>
        <rFont val="宋体"/>
        <family val="3"/>
        <charset val="134"/>
      </rPr>
      <t>金额（元）</t>
    </r>
  </si>
  <si>
    <r>
      <rPr>
        <b/>
        <sz val="12"/>
        <color rgb="FF333333"/>
        <rFont val="宋体"/>
        <family val="3"/>
        <charset val="134"/>
      </rPr>
      <t>建筑工程</t>
    </r>
  </si>
  <si>
    <r>
      <rPr>
        <b/>
        <sz val="12"/>
        <color rgb="FF333333"/>
        <rFont val="宋体"/>
        <family val="3"/>
        <charset val="134"/>
      </rPr>
      <t>单方造价
（元</t>
    </r>
    <r>
      <rPr>
        <b/>
        <sz val="12"/>
        <color rgb="FF333333"/>
        <rFont val="Times New Roman"/>
        <family val="1"/>
      </rPr>
      <t>/</t>
    </r>
    <r>
      <rPr>
        <b/>
        <sz val="12"/>
        <color rgb="FF333333"/>
        <rFont val="宋体"/>
        <family val="3"/>
        <charset val="134"/>
      </rPr>
      <t>㎡）</t>
    </r>
  </si>
  <si>
    <r>
      <rPr>
        <b/>
        <sz val="12"/>
        <color rgb="FF333333"/>
        <rFont val="宋体"/>
        <family val="3"/>
        <charset val="134"/>
      </rPr>
      <t>占总造价
比例（</t>
    </r>
    <r>
      <rPr>
        <b/>
        <sz val="12"/>
        <color rgb="FF333333"/>
        <rFont val="Times New Roman"/>
        <family val="1"/>
      </rPr>
      <t>%</t>
    </r>
    <r>
      <rPr>
        <b/>
        <sz val="12"/>
        <color rgb="FF333333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</si>
  <si>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工程概况特征：结构类型：框剪结构；建筑面积：</t>
    </r>
    <r>
      <rPr>
        <sz val="12"/>
        <rFont val="Times New Roman"/>
        <family val="1"/>
      </rPr>
      <t xml:space="preserve">8181.13 </t>
    </r>
    <r>
      <rPr>
        <sz val="12"/>
        <rFont val="宋体"/>
        <family val="3"/>
        <charset val="134"/>
      </rPr>
      <t>㎡，其中，</t>
    </r>
    <r>
      <rPr>
        <sz val="12"/>
        <rFont val="Times New Roman"/>
        <family val="1"/>
      </rPr>
      <t>±0.00</t>
    </r>
    <r>
      <rPr>
        <sz val="12"/>
        <rFont val="宋体"/>
        <family val="3"/>
        <charset val="134"/>
      </rPr>
      <t>以下面积</t>
    </r>
    <r>
      <rPr>
        <sz val="12"/>
        <rFont val="Times New Roman"/>
        <family val="1"/>
      </rPr>
      <t>784.11</t>
    </r>
    <r>
      <rPr>
        <sz val="12"/>
        <rFont val="宋体"/>
        <family val="3"/>
        <charset val="134"/>
      </rPr>
      <t>㎡，</t>
    </r>
    <r>
      <rPr>
        <sz val="12"/>
        <rFont val="Times New Roman"/>
        <family val="1"/>
      </rPr>
      <t>±0.00</t>
    </r>
    <r>
      <rPr>
        <sz val="12"/>
        <rFont val="宋体"/>
        <family val="3"/>
        <charset val="134"/>
      </rPr>
      <t>以上面积</t>
    </r>
    <r>
      <rPr>
        <sz val="12"/>
        <rFont val="Times New Roman"/>
        <family val="1"/>
      </rPr>
      <t>7397.02</t>
    </r>
    <r>
      <rPr>
        <sz val="12"/>
        <rFont val="宋体"/>
        <family val="3"/>
        <charset val="134"/>
      </rPr>
      <t>㎡；弃土运距</t>
    </r>
    <r>
      <rPr>
        <sz val="12"/>
        <rFont val="Times New Roman"/>
        <family val="1"/>
      </rPr>
      <t>10km</t>
    </r>
    <r>
      <rPr>
        <sz val="12"/>
        <rFont val="宋体"/>
        <family val="3"/>
        <charset val="134"/>
      </rPr>
      <t>；建筑物层数：</t>
    </r>
    <r>
      <rPr>
        <sz val="12"/>
        <rFont val="Times New Roman"/>
        <family val="1"/>
      </rPr>
      <t>20</t>
    </r>
    <r>
      <rPr>
        <sz val="12"/>
        <rFont val="宋体"/>
        <family val="3"/>
        <charset val="134"/>
      </rPr>
      <t>，其中地下</t>
    </r>
    <r>
      <rPr>
        <sz val="12"/>
        <rFont val="Times New Roman"/>
        <family val="1"/>
      </rPr>
      <t>1</t>
    </r>
    <r>
      <rPr>
        <sz val="12"/>
        <rFont val="宋体"/>
        <family val="3"/>
        <charset val="134"/>
      </rPr>
      <t>层，地上</t>
    </r>
    <r>
      <rPr>
        <sz val="12"/>
        <rFont val="Times New Roman"/>
        <family val="1"/>
      </rPr>
      <t>19</t>
    </r>
    <r>
      <rPr>
        <sz val="12"/>
        <rFont val="宋体"/>
        <family val="3"/>
        <charset val="134"/>
      </rPr>
      <t>层；工程类型：建筑工程；基础材料：钢筋、混凝土、砌块；砖砌体名称：</t>
    </r>
    <r>
      <rPr>
        <sz val="12"/>
        <rFont val="Times New Roman"/>
        <family val="1"/>
      </rPr>
      <t>B07</t>
    </r>
    <r>
      <rPr>
        <sz val="12"/>
        <rFont val="宋体"/>
        <family val="3"/>
        <charset val="134"/>
      </rPr>
      <t>加气混凝土砌块；外墙厚度：</t>
    </r>
    <r>
      <rPr>
        <sz val="12"/>
        <rFont val="Times New Roman"/>
        <family val="1"/>
      </rPr>
      <t>100mm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>200mm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>300mm</t>
    </r>
    <r>
      <rPr>
        <sz val="12"/>
        <rFont val="宋体"/>
        <family val="3"/>
        <charset val="134"/>
      </rPr>
      <t>；内墙厚度：</t>
    </r>
    <r>
      <rPr>
        <sz val="12"/>
        <rFont val="Times New Roman"/>
        <family val="1"/>
      </rPr>
      <t>100mm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>200mm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>3000mm</t>
    </r>
    <r>
      <rPr>
        <sz val="12"/>
        <rFont val="宋体"/>
        <family val="3"/>
        <charset val="134"/>
      </rPr>
      <t>；地面材料名称及规格：</t>
    </r>
    <r>
      <rPr>
        <sz val="12"/>
        <rFont val="Times New Roman"/>
        <family val="1"/>
      </rPr>
      <t>10</t>
    </r>
    <r>
      <rPr>
        <sz val="12"/>
        <rFont val="宋体"/>
        <family val="3"/>
        <charset val="134"/>
      </rPr>
      <t>厚</t>
    </r>
    <r>
      <rPr>
        <sz val="12"/>
        <rFont val="Times New Roman"/>
        <family val="1"/>
      </rPr>
      <t>300*300</t>
    </r>
    <r>
      <rPr>
        <sz val="12"/>
        <rFont val="宋体"/>
        <family val="3"/>
        <charset val="134"/>
      </rPr>
      <t>地砖、</t>
    </r>
    <r>
      <rPr>
        <sz val="12"/>
        <rFont val="Times New Roman"/>
        <family val="1"/>
      </rPr>
      <t>6-10</t>
    </r>
    <r>
      <rPr>
        <sz val="12"/>
        <rFont val="宋体"/>
        <family val="3"/>
        <charset val="134"/>
      </rPr>
      <t>厚</t>
    </r>
    <r>
      <rPr>
        <sz val="12"/>
        <rFont val="Times New Roman"/>
        <family val="1"/>
      </rPr>
      <t>400*400</t>
    </r>
    <r>
      <rPr>
        <sz val="12"/>
        <rFont val="宋体"/>
        <family val="3"/>
        <charset val="134"/>
      </rPr>
      <t>防滑地砖等；屋面材料名称及规格：</t>
    </r>
    <r>
      <rPr>
        <sz val="12"/>
        <rFont val="Times New Roman"/>
        <family val="1"/>
      </rPr>
      <t>3</t>
    </r>
    <r>
      <rPr>
        <sz val="12"/>
        <rFont val="宋体"/>
        <family val="3"/>
        <charset val="134"/>
      </rPr>
      <t>厚自粘聚合物改性沥青聚酯胎防水卷材、</t>
    </r>
    <r>
      <rPr>
        <sz val="12"/>
        <rFont val="Times New Roman"/>
        <family val="1"/>
      </rPr>
      <t>1.5</t>
    </r>
    <r>
      <rPr>
        <sz val="12"/>
        <rFont val="宋体"/>
        <family val="3"/>
        <charset val="134"/>
      </rPr>
      <t>厚聚合物水泥防水涂料。</t>
    </r>
    <phoneticPr fontId="7" type="noConversion"/>
  </si>
  <si>
    <r>
      <rPr>
        <b/>
        <sz val="14"/>
        <color theme="1"/>
        <rFont val="宋体"/>
        <family val="3"/>
        <charset val="134"/>
      </rPr>
      <t>工程造价分析</t>
    </r>
  </si>
  <si>
    <r>
      <rPr>
        <sz val="11"/>
        <color theme="1"/>
        <rFont val="宋体"/>
        <family val="3"/>
        <charset val="134"/>
      </rPr>
      <t>基坑工程</t>
    </r>
  </si>
  <si>
    <r>
      <rPr>
        <sz val="11"/>
        <color theme="1"/>
        <rFont val="宋体"/>
        <family val="3"/>
        <charset val="134"/>
      </rPr>
      <t>挡土墙工程</t>
    </r>
  </si>
  <si>
    <r>
      <rPr>
        <sz val="11"/>
        <color theme="1"/>
        <rFont val="宋体"/>
        <family val="3"/>
        <charset val="134"/>
      </rPr>
      <t>土石方工程</t>
    </r>
  </si>
  <si>
    <r>
      <rPr>
        <sz val="11"/>
        <color theme="1"/>
        <rFont val="宋体"/>
        <family val="3"/>
        <charset val="134"/>
      </rPr>
      <t>地基处理与边坡支护工程</t>
    </r>
  </si>
  <si>
    <r>
      <rPr>
        <sz val="11"/>
        <color theme="1"/>
        <rFont val="宋体"/>
        <family val="3"/>
        <charset val="134"/>
      </rPr>
      <t>桩基工程</t>
    </r>
  </si>
  <si>
    <r>
      <rPr>
        <sz val="11"/>
        <color theme="1"/>
        <rFont val="宋体"/>
        <family val="3"/>
        <charset val="134"/>
      </rPr>
      <t>砌筑工程</t>
    </r>
  </si>
  <si>
    <r>
      <rPr>
        <sz val="11"/>
        <color theme="1"/>
        <rFont val="宋体"/>
        <family val="3"/>
        <charset val="134"/>
      </rPr>
      <t>混凝土及钢筋混凝土工程</t>
    </r>
  </si>
  <si>
    <r>
      <rPr>
        <sz val="11"/>
        <color theme="1"/>
        <rFont val="宋体"/>
        <family val="3"/>
        <charset val="134"/>
      </rPr>
      <t>金属结构工程</t>
    </r>
  </si>
  <si>
    <r>
      <rPr>
        <sz val="11"/>
        <color theme="1"/>
        <rFont val="宋体"/>
        <family val="3"/>
        <charset val="134"/>
      </rPr>
      <t>屋面及防水工程</t>
    </r>
  </si>
  <si>
    <r>
      <rPr>
        <sz val="11"/>
        <color theme="1"/>
        <rFont val="宋体"/>
        <family val="3"/>
        <charset val="134"/>
      </rPr>
      <t>保温、隔热、防腐工程</t>
    </r>
  </si>
  <si>
    <r>
      <rPr>
        <sz val="11"/>
        <color theme="1"/>
        <rFont val="宋体"/>
        <family val="3"/>
        <charset val="134"/>
      </rPr>
      <t>楼地面装饰工程</t>
    </r>
  </si>
  <si>
    <r>
      <rPr>
        <sz val="11"/>
        <color theme="1"/>
        <rFont val="宋体"/>
        <family val="3"/>
        <charset val="134"/>
      </rPr>
      <t>墙、柱面装饰与隔断、幕墙工程</t>
    </r>
  </si>
  <si>
    <r>
      <rPr>
        <sz val="11"/>
        <color theme="1"/>
        <rFont val="宋体"/>
        <family val="3"/>
        <charset val="134"/>
      </rPr>
      <t>门窗工程</t>
    </r>
  </si>
  <si>
    <r>
      <rPr>
        <sz val="11"/>
        <color theme="1"/>
        <rFont val="宋体"/>
        <family val="3"/>
        <charset val="134"/>
      </rPr>
      <t>其他装饰工程</t>
    </r>
  </si>
  <si>
    <r>
      <rPr>
        <sz val="11"/>
        <color theme="1"/>
        <rFont val="宋体"/>
        <family val="3"/>
        <charset val="134"/>
      </rPr>
      <t>油漆、涂料、裱糊工程</t>
    </r>
  </si>
  <si>
    <r>
      <rPr>
        <sz val="11"/>
        <color theme="1"/>
        <rFont val="宋体"/>
        <family val="3"/>
        <charset val="134"/>
      </rPr>
      <t>道路工程</t>
    </r>
  </si>
  <si>
    <r>
      <rPr>
        <sz val="11"/>
        <color theme="1"/>
        <rFont val="宋体"/>
        <family val="3"/>
        <charset val="134"/>
      </rPr>
      <t>补充分部</t>
    </r>
  </si>
  <si>
    <r>
      <rPr>
        <b/>
        <sz val="12"/>
        <color rgb="FF333333"/>
        <rFont val="宋体"/>
        <family val="3"/>
        <charset val="134"/>
      </rPr>
      <t>安装工程</t>
    </r>
  </si>
  <si>
    <r>
      <rPr>
        <b/>
        <sz val="12"/>
        <color rgb="FF333333"/>
        <rFont val="宋体"/>
        <family val="3"/>
        <charset val="134"/>
      </rPr>
      <t>室外配套</t>
    </r>
  </si>
  <si>
    <r>
      <rPr>
        <b/>
        <sz val="12"/>
        <color rgb="FF333333"/>
        <rFont val="宋体"/>
        <family val="3"/>
        <charset val="134"/>
      </rPr>
      <t>措施项目费</t>
    </r>
  </si>
  <si>
    <r>
      <rPr>
        <b/>
        <sz val="12"/>
        <color rgb="FF333333"/>
        <rFont val="宋体"/>
        <family val="3"/>
        <charset val="134"/>
      </rPr>
      <t>其他项目费</t>
    </r>
  </si>
  <si>
    <r>
      <rPr>
        <b/>
        <sz val="12"/>
        <color rgb="FF333333"/>
        <rFont val="宋体"/>
        <family val="3"/>
        <charset val="134"/>
      </rPr>
      <t>规费</t>
    </r>
  </si>
  <si>
    <r>
      <rPr>
        <b/>
        <sz val="12"/>
        <color rgb="FF333333"/>
        <rFont val="宋体"/>
        <family val="3"/>
        <charset val="134"/>
      </rPr>
      <t>税金</t>
    </r>
  </si>
  <si>
    <r>
      <rPr>
        <b/>
        <sz val="12"/>
        <color rgb="FF333333"/>
        <rFont val="宋体"/>
        <family val="3"/>
        <charset val="134"/>
      </rPr>
      <t>含税工程造价</t>
    </r>
  </si>
  <si>
    <r>
      <rPr>
        <sz val="11"/>
        <color theme="1"/>
        <rFont val="宋体"/>
        <family val="3"/>
        <charset val="134"/>
      </rPr>
      <t>电气工程</t>
    </r>
    <r>
      <rPr>
        <sz val="11"/>
        <color theme="1"/>
        <rFont val="Times New Roman"/>
        <family val="1"/>
      </rPr>
      <t>(</t>
    </r>
    <r>
      <rPr>
        <sz val="11"/>
        <color theme="1"/>
        <rFont val="宋体"/>
        <family val="3"/>
        <charset val="134"/>
      </rPr>
      <t>含高低压工程</t>
    </r>
    <r>
      <rPr>
        <sz val="11"/>
        <color theme="1"/>
        <rFont val="Times New Roman"/>
        <family val="1"/>
      </rPr>
      <t>)</t>
    </r>
  </si>
  <si>
    <r>
      <rPr>
        <sz val="11"/>
        <color theme="1"/>
        <rFont val="宋体"/>
        <family val="3"/>
        <charset val="134"/>
      </rPr>
      <t>给排水工程</t>
    </r>
  </si>
  <si>
    <r>
      <rPr>
        <sz val="11"/>
        <color theme="1"/>
        <rFont val="宋体"/>
        <family val="3"/>
        <charset val="134"/>
      </rPr>
      <t>消防水工程</t>
    </r>
  </si>
  <si>
    <r>
      <rPr>
        <sz val="11"/>
        <color theme="1"/>
        <rFont val="宋体"/>
        <family val="3"/>
        <charset val="134"/>
      </rPr>
      <t>电梯工程</t>
    </r>
  </si>
  <si>
    <r>
      <rPr>
        <sz val="11"/>
        <color theme="1"/>
        <rFont val="宋体"/>
        <family val="3"/>
        <charset val="134"/>
      </rPr>
      <t>空调通风工程</t>
    </r>
  </si>
  <si>
    <r>
      <rPr>
        <sz val="11"/>
        <color theme="1"/>
        <rFont val="宋体"/>
        <family val="3"/>
        <charset val="134"/>
      </rPr>
      <t>自动报警工程</t>
    </r>
  </si>
  <si>
    <r>
      <rPr>
        <sz val="11"/>
        <color theme="1"/>
        <rFont val="宋体"/>
        <family val="3"/>
        <charset val="134"/>
      </rPr>
      <t>给排水</t>
    </r>
  </si>
  <si>
    <r>
      <rPr>
        <sz val="11"/>
        <color theme="1"/>
        <rFont val="宋体"/>
        <family val="3"/>
        <charset val="134"/>
      </rPr>
      <t>安全防护、文明施工措施等单列费</t>
    </r>
  </si>
  <si>
    <r>
      <rPr>
        <sz val="11"/>
        <color theme="1"/>
        <rFont val="宋体"/>
        <family val="3"/>
        <charset val="134"/>
      </rPr>
      <t>其他措施项目费</t>
    </r>
  </si>
  <si>
    <r>
      <rPr>
        <b/>
        <sz val="11"/>
        <color theme="1"/>
        <rFont val="宋体"/>
        <family val="3"/>
        <charset val="134"/>
      </rPr>
      <t>税前工程造价（</t>
    </r>
    <r>
      <rPr>
        <b/>
        <sz val="11"/>
        <color theme="1"/>
        <rFont val="Times New Roman"/>
        <family val="1"/>
      </rPr>
      <t>1+2+3+4+5+6</t>
    </r>
    <r>
      <rPr>
        <b/>
        <sz val="11"/>
        <color theme="1"/>
        <rFont val="宋体"/>
        <family val="3"/>
        <charset val="134"/>
      </rPr>
      <t>）</t>
    </r>
  </si>
  <si>
    <r>
      <rPr>
        <sz val="11"/>
        <color theme="1"/>
        <rFont val="宋体"/>
        <family val="3"/>
        <charset val="134"/>
      </rPr>
      <t>人工费</t>
    </r>
  </si>
  <si>
    <r>
      <rPr>
        <sz val="12"/>
        <color theme="1"/>
        <rFont val="宋体"/>
        <family val="3"/>
        <charset val="134"/>
      </rPr>
      <t>序号</t>
    </r>
  </si>
  <si>
    <r>
      <rPr>
        <sz val="12"/>
        <color theme="1"/>
        <rFont val="宋体"/>
        <family val="3"/>
        <charset val="134"/>
      </rPr>
      <t>材料名称</t>
    </r>
  </si>
  <si>
    <r>
      <rPr>
        <sz val="12"/>
        <color theme="1"/>
        <rFont val="宋体"/>
        <family val="3"/>
        <charset val="134"/>
      </rPr>
      <t>单位</t>
    </r>
  </si>
  <si>
    <r>
      <rPr>
        <sz val="12"/>
        <color theme="1"/>
        <rFont val="宋体"/>
        <family val="3"/>
        <charset val="134"/>
      </rPr>
      <t>数量</t>
    </r>
  </si>
  <si>
    <r>
      <rPr>
        <sz val="12"/>
        <color theme="1"/>
        <rFont val="宋体"/>
        <family val="3"/>
        <charset val="134"/>
      </rPr>
      <t>钢筋</t>
    </r>
  </si>
  <si>
    <r>
      <rPr>
        <sz val="12"/>
        <color theme="1"/>
        <rFont val="宋体"/>
        <family val="3"/>
        <charset val="134"/>
      </rPr>
      <t>混凝土</t>
    </r>
  </si>
  <si>
    <r>
      <rPr>
        <sz val="12"/>
        <color theme="1"/>
        <rFont val="宋体"/>
        <family val="3"/>
        <charset val="134"/>
      </rPr>
      <t>水泥</t>
    </r>
  </si>
  <si>
    <r>
      <t>B07</t>
    </r>
    <r>
      <rPr>
        <sz val="12"/>
        <color theme="1"/>
        <rFont val="宋体"/>
        <family val="3"/>
        <charset val="134"/>
      </rPr>
      <t>加气混凝土砌块</t>
    </r>
  </si>
  <si>
    <r>
      <rPr>
        <sz val="12"/>
        <color theme="1"/>
        <rFont val="宋体"/>
        <family val="3"/>
        <charset val="134"/>
      </rPr>
      <t>碎石</t>
    </r>
  </si>
  <si>
    <r>
      <rPr>
        <sz val="12"/>
        <color theme="1"/>
        <rFont val="宋体"/>
        <family val="3"/>
        <charset val="134"/>
      </rPr>
      <t>砂</t>
    </r>
  </si>
  <si>
    <r>
      <rPr>
        <sz val="12"/>
        <color theme="1"/>
        <rFont val="宋体"/>
        <family val="3"/>
        <charset val="134"/>
      </rPr>
      <t>大白兔牌纸皮砖</t>
    </r>
  </si>
  <si>
    <r>
      <t>3</t>
    </r>
    <r>
      <rPr>
        <sz val="12"/>
        <color theme="1"/>
        <rFont val="宋体"/>
        <family val="3"/>
        <charset val="134"/>
      </rPr>
      <t>厚自粘聚合物改性沥青聚酯胎防水卷材</t>
    </r>
  </si>
  <si>
    <r>
      <t>1.5</t>
    </r>
    <r>
      <rPr>
        <sz val="12"/>
        <color theme="1"/>
        <rFont val="宋体"/>
        <family val="3"/>
        <charset val="134"/>
      </rPr>
      <t>厚聚合物水泥防水涂料</t>
    </r>
  </si>
  <si>
    <r>
      <rPr>
        <sz val="12"/>
        <color theme="1"/>
        <rFont val="宋体"/>
        <family val="3"/>
        <charset val="134"/>
      </rPr>
      <t>单位消耗量
（</t>
    </r>
    <r>
      <rPr>
        <sz val="12"/>
        <color theme="1"/>
        <rFont val="Times New Roman"/>
        <family val="1"/>
      </rPr>
      <t xml:space="preserve">  /m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)</t>
    </r>
    <r>
      <rPr>
        <sz val="12"/>
        <color theme="1"/>
        <rFont val="宋体"/>
        <family val="3"/>
        <charset val="134"/>
      </rPr>
      <t>或（</t>
    </r>
    <r>
      <rPr>
        <sz val="12"/>
        <color theme="1"/>
        <rFont val="Times New Roman"/>
        <family val="1"/>
      </rPr>
      <t>/m</t>
    </r>
    <r>
      <rPr>
        <sz val="12"/>
        <color theme="1"/>
        <rFont val="宋体"/>
        <family val="3"/>
        <charset val="134"/>
      </rPr>
      <t>）</t>
    </r>
  </si>
  <si>
    <r>
      <t>m</t>
    </r>
    <r>
      <rPr>
        <vertAlign val="superscript"/>
        <sz val="12"/>
        <color theme="1"/>
        <rFont val="Times New Roman"/>
        <family val="1"/>
      </rPr>
      <t>3</t>
    </r>
  </si>
  <si>
    <r>
      <t>6-10</t>
    </r>
    <r>
      <rPr>
        <sz val="12"/>
        <color theme="1"/>
        <rFont val="宋体"/>
        <family val="3"/>
        <charset val="134"/>
      </rPr>
      <t>厚</t>
    </r>
    <r>
      <rPr>
        <sz val="12"/>
        <color theme="1"/>
        <rFont val="Times New Roman"/>
        <family val="1"/>
      </rPr>
      <t>400*400</t>
    </r>
    <r>
      <rPr>
        <sz val="12"/>
        <color theme="1"/>
        <rFont val="宋体"/>
        <family val="3"/>
        <charset val="134"/>
      </rPr>
      <t>防滑地砖</t>
    </r>
  </si>
  <si>
    <r>
      <t>PPR</t>
    </r>
    <r>
      <rPr>
        <sz val="12"/>
        <color theme="1"/>
        <rFont val="宋体"/>
        <family val="3"/>
        <charset val="134"/>
      </rPr>
      <t>给水管</t>
    </r>
    <phoneticPr fontId="7" type="noConversion"/>
  </si>
  <si>
    <r>
      <t>UPVC</t>
    </r>
    <r>
      <rPr>
        <sz val="12"/>
        <color theme="1"/>
        <rFont val="宋体"/>
        <family val="3"/>
        <charset val="134"/>
      </rPr>
      <t>排水管</t>
    </r>
    <phoneticPr fontId="7" type="noConversion"/>
  </si>
  <si>
    <r>
      <rPr>
        <sz val="12"/>
        <color theme="1"/>
        <rFont val="宋体"/>
        <family val="3"/>
        <charset val="134"/>
      </rPr>
      <t>镀锌电线管</t>
    </r>
    <phoneticPr fontId="7" type="noConversion"/>
  </si>
  <si>
    <r>
      <rPr>
        <sz val="12"/>
        <color theme="1"/>
        <rFont val="宋体"/>
        <family val="3"/>
        <charset val="134"/>
      </rPr>
      <t>刚性阻燃管</t>
    </r>
    <r>
      <rPr>
        <sz val="12"/>
        <color theme="1"/>
        <rFont val="Times New Roman"/>
        <family val="1"/>
      </rPr>
      <t xml:space="preserve"> </t>
    </r>
    <phoneticPr fontId="7" type="noConversion"/>
  </si>
  <si>
    <r>
      <rPr>
        <sz val="12"/>
        <color theme="1"/>
        <rFont val="宋体"/>
        <family val="3"/>
        <charset val="134"/>
      </rPr>
      <t>绝缘电线</t>
    </r>
    <phoneticPr fontId="7" type="noConversion"/>
  </si>
  <si>
    <r>
      <rPr>
        <sz val="12"/>
        <color theme="1"/>
        <rFont val="宋体"/>
        <family val="3"/>
        <charset val="134"/>
      </rPr>
      <t>铜芯电缆</t>
    </r>
    <phoneticPr fontId="7" type="noConversion"/>
  </si>
  <si>
    <t>造价指标分析表编写人员：（签字）</t>
    <phoneticPr fontId="7" type="noConversion"/>
  </si>
  <si>
    <t>备注：本项目招标控制价备案时间为2019年2月20日</t>
    <phoneticPr fontId="7" type="noConversion"/>
  </si>
  <si>
    <t>注：1.单位消耗量是根据每个项目总建筑面积或长度确定，根据项目实际进行填写
    2.本项目招标控制价备案时间为2019年2月20日</t>
    <phoneticPr fontId="7" type="noConversion"/>
  </si>
  <si>
    <t>填表单位：某造价公司                                        填表时间：2019 年7月 22日</t>
    <phoneticPr fontId="7" type="noConversion"/>
  </si>
  <si>
    <r>
      <rPr>
        <b/>
        <sz val="11"/>
        <color theme="1"/>
        <rFont val="宋体"/>
        <family val="3"/>
        <charset val="134"/>
        <scheme val="minor"/>
      </rPr>
      <t xml:space="preserve">表1                      </t>
    </r>
    <r>
      <rPr>
        <b/>
        <sz val="18"/>
        <color theme="1"/>
        <rFont val="宋体"/>
        <family val="3"/>
        <charset val="134"/>
        <scheme val="minor"/>
      </rPr>
      <t>工程造价指标分析表</t>
    </r>
    <phoneticPr fontId="7" type="noConversion"/>
  </si>
  <si>
    <t>填表单位：某造价公司                                       填表时间：2019 年7月 22日</t>
    <phoneticPr fontId="7" type="noConversion"/>
  </si>
  <si>
    <r>
      <rPr>
        <b/>
        <sz val="11"/>
        <color theme="1"/>
        <rFont val="宋体"/>
        <family val="3"/>
        <charset val="134"/>
      </rPr>
      <t>表</t>
    </r>
    <r>
      <rPr>
        <b/>
        <sz val="11"/>
        <color theme="1"/>
        <rFont val="Times New Roman"/>
        <family val="1"/>
      </rPr>
      <t xml:space="preserve">2                          </t>
    </r>
    <r>
      <rPr>
        <b/>
        <sz val="18"/>
        <color theme="1"/>
        <rFont val="Times New Roman"/>
        <family val="1"/>
      </rPr>
      <t xml:space="preserve">                 </t>
    </r>
    <r>
      <rPr>
        <b/>
        <sz val="18"/>
        <color theme="1"/>
        <rFont val="宋体"/>
        <family val="3"/>
        <charset val="134"/>
      </rPr>
      <t>主要材料耗用量</t>
    </r>
    <phoneticPr fontId="7" type="noConversion"/>
  </si>
  <si>
    <t xml:space="preserve">附件3：实例3某小区1号住宅楼建设工程造价指标分析表 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</si>
</sst>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76" formatCode="0.000_ "/>
    <numFmt numFmtId="177" formatCode="0.00_ "/>
    <numFmt numFmtId="178" formatCode="0.0_ "/>
  </numFmts>
  <fonts count="24" x14ac:knownFonts="1">
    <font>
      <sz val="11"/>
      <color theme="1"/>
      <name val="宋体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rgb="FF333333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Times New Roman"/>
      <family val="1"/>
    </font>
    <font>
      <sz val="12"/>
      <name val="Times New Roman"/>
      <family val="1"/>
    </font>
    <font>
      <sz val="12"/>
      <color rgb="FF333333"/>
      <name val="Times New Roman"/>
      <family val="1"/>
    </font>
    <font>
      <b/>
      <sz val="14"/>
      <color theme="1"/>
      <name val="Times New Roman"/>
      <family val="1"/>
    </font>
    <font>
      <b/>
      <sz val="12"/>
      <color rgb="FF333333"/>
      <name val="Times New Roman"/>
      <family val="1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2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宋体"/>
      <family val="3"/>
      <charset val="134"/>
    </font>
    <font>
      <sz val="12"/>
      <color theme="1"/>
      <name val="Times New Roman"/>
      <family val="1"/>
    </font>
    <font>
      <b/>
      <sz val="18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8"/>
      <color theme="1"/>
      <name val="Times New Roman"/>
      <family val="1"/>
    </font>
    <font>
      <vertAlign val="superscript"/>
      <sz val="12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>
      <alignment vertical="center"/>
    </xf>
    <xf numFmtId="0" fontId="5" fillId="0" borderId="0"/>
  </cellStyleXfs>
  <cellXfs count="104">
    <xf numFmtId="0" fontId="0" fillId="0" borderId="0" xfId="0"/>
    <xf numFmtId="0" fontId="0" fillId="0" borderId="0" xfId="0" applyFill="1"/>
    <xf numFmtId="0" fontId="0" fillId="0" borderId="0" xfId="0" applyFill="1"/>
    <xf numFmtId="0" fontId="0" fillId="2" borderId="0" xfId="0" applyFill="1"/>
    <xf numFmtId="177" fontId="0" fillId="0" borderId="0" xfId="0" applyNumberFormat="1" applyAlignment="1">
      <alignment horizont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77" fontId="2" fillId="0" borderId="1" xfId="0" applyNumberFormat="1" applyFont="1" applyFill="1" applyBorder="1" applyAlignment="1">
      <alignment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Fill="1" applyAlignment="1">
      <alignment horizont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/>
    <xf numFmtId="0" fontId="0" fillId="0" borderId="1" xfId="0" applyBorder="1"/>
    <xf numFmtId="0" fontId="0" fillId="2" borderId="0" xfId="0" applyFill="1" applyAlignment="1">
      <alignment horizontal="center"/>
    </xf>
    <xf numFmtId="0" fontId="0" fillId="2" borderId="1" xfId="0" applyFill="1" applyBorder="1"/>
    <xf numFmtId="0" fontId="0" fillId="0" borderId="0" xfId="0" applyFill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0" borderId="0" xfId="0" applyAlignment="1">
      <alignment wrapText="1"/>
    </xf>
    <xf numFmtId="0" fontId="4" fillId="0" borderId="0" xfId="0" applyFont="1"/>
    <xf numFmtId="0" fontId="4" fillId="0" borderId="0" xfId="0" applyFont="1" applyFill="1"/>
    <xf numFmtId="0" fontId="0" fillId="4" borderId="1" xfId="0" applyFill="1" applyBorder="1"/>
    <xf numFmtId="0" fontId="0" fillId="3" borderId="1" xfId="0" applyFill="1" applyBorder="1"/>
    <xf numFmtId="0" fontId="0" fillId="5" borderId="1" xfId="0" applyFill="1" applyBorder="1"/>
    <xf numFmtId="0" fontId="0" fillId="6" borderId="1" xfId="0" applyFill="1" applyBorder="1"/>
    <xf numFmtId="43" fontId="0" fillId="0" borderId="0" xfId="0" applyNumberFormat="1" applyFill="1"/>
    <xf numFmtId="43" fontId="0" fillId="0" borderId="0" xfId="0" applyNumberFormat="1" applyAlignment="1">
      <alignment vertical="center"/>
    </xf>
    <xf numFmtId="0" fontId="0" fillId="0" borderId="0" xfId="0" applyFill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43" fontId="12" fillId="0" borderId="1" xfId="0" applyNumberFormat="1" applyFont="1" applyBorder="1" applyAlignment="1">
      <alignment horizontal="center" vertical="center" wrapText="1"/>
    </xf>
    <xf numFmtId="10" fontId="12" fillId="0" borderId="1" xfId="0" applyNumberFormat="1" applyFont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  <xf numFmtId="177" fontId="19" fillId="0" borderId="1" xfId="0" applyNumberFormat="1" applyFont="1" applyFill="1" applyBorder="1" applyAlignment="1">
      <alignment vertical="center"/>
    </xf>
    <xf numFmtId="10" fontId="19" fillId="0" borderId="1" xfId="0" applyNumberFormat="1" applyFont="1" applyFill="1" applyBorder="1" applyAlignment="1">
      <alignment vertical="center"/>
    </xf>
    <xf numFmtId="10" fontId="2" fillId="0" borderId="1" xfId="0" applyNumberFormat="1" applyFont="1" applyFill="1" applyBorder="1" applyAlignment="1">
      <alignment vertical="center"/>
    </xf>
    <xf numFmtId="43" fontId="19" fillId="0" borderId="1" xfId="0" applyNumberFormat="1" applyFont="1" applyBorder="1" applyAlignment="1">
      <alignment vertical="center"/>
    </xf>
    <xf numFmtId="10" fontId="19" fillId="0" borderId="1" xfId="0" applyNumberFormat="1" applyFont="1" applyBorder="1" applyAlignment="1">
      <alignment vertical="center"/>
    </xf>
    <xf numFmtId="0" fontId="19" fillId="0" borderId="1" xfId="0" applyFont="1" applyFill="1" applyBorder="1" applyAlignment="1">
      <alignment vertical="center"/>
    </xf>
    <xf numFmtId="43" fontId="19" fillId="0" borderId="1" xfId="0" applyNumberFormat="1" applyFont="1" applyFill="1" applyBorder="1" applyAlignment="1">
      <alignment vertical="center"/>
    </xf>
    <xf numFmtId="0" fontId="19" fillId="0" borderId="1" xfId="0" applyFont="1" applyBorder="1" applyAlignment="1">
      <alignment vertical="center"/>
    </xf>
    <xf numFmtId="177" fontId="19" fillId="0" borderId="1" xfId="0" applyNumberFormat="1" applyFont="1" applyBorder="1" applyAlignment="1">
      <alignment vertical="center"/>
    </xf>
    <xf numFmtId="0" fontId="19" fillId="0" borderId="1" xfId="0" applyFont="1" applyBorder="1" applyAlignment="1">
      <alignment horizontal="center" vertical="center"/>
    </xf>
    <xf numFmtId="177" fontId="19" fillId="0" borderId="1" xfId="0" applyNumberFormat="1" applyFont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176" fontId="19" fillId="0" borderId="1" xfId="0" applyNumberFormat="1" applyFont="1" applyFill="1" applyBorder="1" applyAlignment="1">
      <alignment vertical="center"/>
    </xf>
    <xf numFmtId="177" fontId="19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/>
    <xf numFmtId="0" fontId="19" fillId="0" borderId="1" xfId="0" applyFont="1" applyFill="1" applyBorder="1" applyAlignment="1">
      <alignment vertical="center" wrapText="1"/>
    </xf>
    <xf numFmtId="0" fontId="13" fillId="0" borderId="0" xfId="0" applyFont="1" applyAlignment="1">
      <alignment vertical="center"/>
    </xf>
    <xf numFmtId="0" fontId="13" fillId="0" borderId="0" xfId="0" applyFont="1"/>
    <xf numFmtId="0" fontId="6" fillId="0" borderId="0" xfId="0" applyFont="1"/>
    <xf numFmtId="0" fontId="12" fillId="0" borderId="1" xfId="0" applyFont="1" applyBorder="1" applyAlignment="1">
      <alignment horizontal="left" vertical="center" wrapText="1"/>
    </xf>
    <xf numFmtId="43" fontId="12" fillId="0" borderId="3" xfId="1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left" vertical="center" wrapText="1"/>
    </xf>
    <xf numFmtId="0" fontId="17" fillId="0" borderId="5" xfId="0" applyFont="1" applyFill="1" applyBorder="1" applyAlignment="1">
      <alignment horizontal="left" vertical="center" wrapText="1"/>
    </xf>
    <xf numFmtId="43" fontId="12" fillId="0" borderId="3" xfId="1" applyFont="1" applyFill="1" applyBorder="1" applyAlignment="1">
      <alignment horizontal="center" vertical="center" wrapText="1"/>
    </xf>
    <xf numFmtId="43" fontId="12" fillId="0" borderId="5" xfId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43" fontId="16" fillId="0" borderId="3" xfId="1" applyFont="1" applyFill="1" applyBorder="1" applyAlignment="1">
      <alignment horizontal="center" vertical="center" wrapText="1"/>
    </xf>
    <xf numFmtId="43" fontId="16" fillId="0" borderId="5" xfId="1" applyFont="1" applyFill="1" applyBorder="1" applyAlignment="1">
      <alignment horizontal="center" vertical="center" wrapText="1"/>
    </xf>
    <xf numFmtId="43" fontId="12" fillId="0" borderId="3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43" fontId="12" fillId="0" borderId="3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43" fontId="3" fillId="0" borderId="3" xfId="1" applyFont="1" applyFill="1" applyBorder="1" applyAlignment="1">
      <alignment horizontal="center" vertical="center" wrapText="1"/>
    </xf>
    <xf numFmtId="43" fontId="3" fillId="0" borderId="5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top" wrapText="1"/>
    </xf>
    <xf numFmtId="0" fontId="10" fillId="0" borderId="4" xfId="0" applyFont="1" applyFill="1" applyBorder="1" applyAlignment="1">
      <alignment horizontal="left" vertical="top" wrapText="1"/>
    </xf>
    <xf numFmtId="0" fontId="10" fillId="0" borderId="5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177" fontId="22" fillId="0" borderId="0" xfId="0" applyNumberFormat="1" applyFont="1" applyAlignment="1">
      <alignment horizontal="center" vertical="center"/>
    </xf>
    <xf numFmtId="0" fontId="6" fillId="0" borderId="6" xfId="0" applyFont="1" applyBorder="1" applyAlignment="1">
      <alignment horizontal="left" wrapText="1"/>
    </xf>
    <xf numFmtId="0" fontId="0" fillId="0" borderId="6" xfId="0" applyBorder="1" applyAlignment="1">
      <alignment horizontal="left"/>
    </xf>
  </cellXfs>
  <cellStyles count="3">
    <cellStyle name="Normal" xfId="2"/>
    <cellStyle name="常规" xfId="0" builtinId="0"/>
    <cellStyle name="千位分隔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F53"/>
  <sheetViews>
    <sheetView showGridLines="0" showZeros="0" zoomScaleNormal="100" workbookViewId="0">
      <selection sqref="A1:G1"/>
    </sheetView>
  </sheetViews>
  <sheetFormatPr defaultColWidth="9" defaultRowHeight="13.5" x14ac:dyDescent="0.15"/>
  <cols>
    <col min="1" max="1" width="7.125" customWidth="1"/>
    <col min="2" max="2" width="9.75" customWidth="1"/>
    <col min="3" max="3" width="14.5" customWidth="1"/>
    <col min="4" max="4" width="10" customWidth="1"/>
    <col min="5" max="5" width="12.375" customWidth="1"/>
    <col min="6" max="6" width="18.375" customWidth="1"/>
    <col min="7" max="7" width="16.5" customWidth="1"/>
    <col min="8" max="8" width="12.625" style="14" hidden="1" customWidth="1"/>
    <col min="9" max="9" width="15.125" style="14" hidden="1" customWidth="1"/>
    <col min="10" max="10" width="15.125" style="15" hidden="1" customWidth="1"/>
    <col min="11" max="11" width="14.875" hidden="1" customWidth="1"/>
    <col min="12" max="12" width="12.625" hidden="1" customWidth="1"/>
    <col min="13" max="13" width="20.25" hidden="1" customWidth="1"/>
    <col min="14" max="16" width="9" hidden="1" customWidth="1"/>
    <col min="17" max="18" width="0" hidden="1" customWidth="1"/>
    <col min="19" max="20" width="17.25" hidden="1" customWidth="1"/>
    <col min="21" max="21" width="0" hidden="1" customWidth="1"/>
    <col min="22" max="22" width="39.5" hidden="1" customWidth="1"/>
    <col min="23" max="23" width="23.125" hidden="1" customWidth="1"/>
    <col min="24" max="24" width="0" hidden="1" customWidth="1"/>
    <col min="25" max="25" width="21.625" hidden="1" customWidth="1"/>
    <col min="26" max="26" width="18.875" hidden="1" customWidth="1"/>
    <col min="27" max="32" width="0" hidden="1" customWidth="1"/>
    <col min="33" max="16384" width="9" style="13"/>
  </cols>
  <sheetData>
    <row r="1" spans="1:32" ht="18.75" customHeight="1" x14ac:dyDescent="0.15">
      <c r="A1" s="97" t="s">
        <v>115</v>
      </c>
      <c r="B1" s="97"/>
      <c r="C1" s="97"/>
      <c r="D1" s="97"/>
      <c r="E1" s="97"/>
      <c r="F1" s="97"/>
      <c r="G1" s="97"/>
    </row>
    <row r="2" spans="1:32" ht="44.25" customHeight="1" x14ac:dyDescent="0.15">
      <c r="A2" s="98" t="s">
        <v>112</v>
      </c>
      <c r="B2" s="98"/>
      <c r="C2" s="98"/>
      <c r="D2" s="98"/>
      <c r="E2" s="98"/>
      <c r="F2" s="98"/>
      <c r="G2" s="98"/>
    </row>
    <row r="3" spans="1:32" ht="15.75" customHeight="1" x14ac:dyDescent="0.15">
      <c r="A3" s="99" t="s">
        <v>111</v>
      </c>
      <c r="B3" s="99"/>
      <c r="C3" s="99"/>
      <c r="D3" s="99"/>
      <c r="E3" s="99"/>
      <c r="F3" s="99"/>
      <c r="G3" s="99"/>
    </row>
    <row r="4" spans="1:32" ht="105.75" customHeight="1" x14ac:dyDescent="0.15">
      <c r="A4" s="94" t="s">
        <v>49</v>
      </c>
      <c r="B4" s="95"/>
      <c r="C4" s="95"/>
      <c r="D4" s="95"/>
      <c r="E4" s="95"/>
      <c r="F4" s="95"/>
      <c r="G4" s="96"/>
    </row>
    <row r="5" spans="1:32" ht="21" customHeight="1" x14ac:dyDescent="0.15">
      <c r="A5" s="90" t="s">
        <v>50</v>
      </c>
      <c r="B5" s="90"/>
      <c r="C5" s="90"/>
      <c r="D5" s="90"/>
      <c r="E5" s="90"/>
      <c r="F5" s="90"/>
      <c r="G5" s="90"/>
    </row>
    <row r="6" spans="1:32" ht="29.25" customHeight="1" x14ac:dyDescent="0.15">
      <c r="A6" s="34" t="s">
        <v>43</v>
      </c>
      <c r="B6" s="91" t="s">
        <v>44</v>
      </c>
      <c r="C6" s="91"/>
      <c r="D6" s="68" t="s">
        <v>45</v>
      </c>
      <c r="E6" s="69"/>
      <c r="F6" s="34" t="s">
        <v>47</v>
      </c>
      <c r="G6" s="34" t="s">
        <v>48</v>
      </c>
    </row>
    <row r="7" spans="1:32" ht="18.75" customHeight="1" x14ac:dyDescent="0.15">
      <c r="A7" s="34">
        <v>1</v>
      </c>
      <c r="B7" s="92" t="s">
        <v>46</v>
      </c>
      <c r="C7" s="93"/>
      <c r="D7" s="80">
        <f>SUM(D8:E24)</f>
        <v>13464781.279999999</v>
      </c>
      <c r="E7" s="69"/>
      <c r="F7" s="35">
        <f>D7/8181.13</f>
        <v>1645.83392269772</v>
      </c>
      <c r="G7" s="36">
        <f>D7/D44</f>
        <v>0.552065413162251</v>
      </c>
      <c r="K7">
        <v>10626633.93</v>
      </c>
    </row>
    <row r="8" spans="1:32" ht="19.149999999999999" customHeight="1" x14ac:dyDescent="0.15">
      <c r="A8" s="37">
        <v>1.1000000000000001</v>
      </c>
      <c r="B8" s="86" t="s">
        <v>51</v>
      </c>
      <c r="C8" s="86"/>
      <c r="D8" s="72">
        <v>1257648.18</v>
      </c>
      <c r="E8" s="73"/>
      <c r="F8" s="44">
        <f>D8/8181.13</f>
        <v>153.72548535471259</v>
      </c>
      <c r="G8" s="45">
        <f>D8/$D$44</f>
        <v>5.1564451561923401E-2</v>
      </c>
      <c r="H8" s="16"/>
      <c r="I8" s="16"/>
      <c r="J8" s="22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</row>
    <row r="9" spans="1:32" ht="19.149999999999999" customHeight="1" x14ac:dyDescent="0.15">
      <c r="A9" s="37">
        <v>1.2</v>
      </c>
      <c r="B9" s="86" t="s">
        <v>52</v>
      </c>
      <c r="C9" s="86"/>
      <c r="D9" s="72">
        <v>458527.46</v>
      </c>
      <c r="E9" s="73"/>
      <c r="F9" s="44">
        <f>D9/8181.13</f>
        <v>56.046959283130818</v>
      </c>
      <c r="G9" s="45">
        <f t="shared" ref="G9:G24" si="0">D9/$D$44</f>
        <v>1.8799945308219483E-2</v>
      </c>
      <c r="H9" s="16"/>
      <c r="I9" s="16"/>
      <c r="J9" s="22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</row>
    <row r="10" spans="1:32" ht="19.149999999999999" customHeight="1" x14ac:dyDescent="0.15">
      <c r="A10" s="37">
        <v>1.3</v>
      </c>
      <c r="B10" s="86" t="s">
        <v>53</v>
      </c>
      <c r="C10" s="86"/>
      <c r="D10" s="72">
        <v>125723.37</v>
      </c>
      <c r="E10" s="73"/>
      <c r="F10" s="44">
        <f t="shared" ref="F10:F24" si="1">D10/8181.13</f>
        <v>15.367482242673077</v>
      </c>
      <c r="G10" s="45">
        <f t="shared" si="0"/>
        <v>5.1547457593162293E-3</v>
      </c>
      <c r="H10" s="16"/>
      <c r="I10" s="16"/>
      <c r="J10" s="22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</row>
    <row r="11" spans="1:32" ht="19.149999999999999" customHeight="1" x14ac:dyDescent="0.15">
      <c r="A11" s="37">
        <v>1.4</v>
      </c>
      <c r="B11" s="86" t="s">
        <v>54</v>
      </c>
      <c r="C11" s="86"/>
      <c r="D11" s="72">
        <v>16258.25</v>
      </c>
      <c r="E11" s="73"/>
      <c r="F11" s="44">
        <f t="shared" si="1"/>
        <v>1.9872865973282419</v>
      </c>
      <c r="G11" s="45">
        <f t="shared" si="0"/>
        <v>6.665995768440115E-4</v>
      </c>
      <c r="H11" s="16"/>
      <c r="I11" s="16"/>
      <c r="J11" s="22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</row>
    <row r="12" spans="1:32" ht="19.149999999999999" customHeight="1" x14ac:dyDescent="0.15">
      <c r="A12" s="37">
        <v>1.5</v>
      </c>
      <c r="B12" s="86" t="s">
        <v>55</v>
      </c>
      <c r="C12" s="86"/>
      <c r="D12" s="72">
        <v>939849.56</v>
      </c>
      <c r="E12" s="73"/>
      <c r="F12" s="44">
        <f t="shared" si="1"/>
        <v>114.88016447605649</v>
      </c>
      <c r="G12" s="45">
        <f t="shared" si="0"/>
        <v>3.8534486737073818E-2</v>
      </c>
      <c r="H12" s="16"/>
      <c r="I12" s="16"/>
      <c r="J12" s="22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</row>
    <row r="13" spans="1:32" ht="19.149999999999999" customHeight="1" x14ac:dyDescent="0.15">
      <c r="A13" s="37">
        <v>1.6</v>
      </c>
      <c r="B13" s="86" t="s">
        <v>56</v>
      </c>
      <c r="C13" s="86"/>
      <c r="D13" s="72">
        <v>476923.99</v>
      </c>
      <c r="E13" s="73"/>
      <c r="F13" s="44">
        <f t="shared" si="1"/>
        <v>58.29561319768785</v>
      </c>
      <c r="G13" s="45">
        <f t="shared" si="0"/>
        <v>1.9554215854766507E-2</v>
      </c>
      <c r="H13" s="16"/>
      <c r="I13" s="16"/>
      <c r="J13" s="22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</row>
    <row r="14" spans="1:32" ht="19.149999999999999" customHeight="1" x14ac:dyDescent="0.15">
      <c r="A14" s="37">
        <v>1.7</v>
      </c>
      <c r="B14" s="86" t="s">
        <v>57</v>
      </c>
      <c r="C14" s="86"/>
      <c r="D14" s="72">
        <v>5296829.87</v>
      </c>
      <c r="E14" s="73"/>
      <c r="F14" s="44">
        <f t="shared" si="1"/>
        <v>647.4447747438312</v>
      </c>
      <c r="G14" s="45">
        <f t="shared" si="0"/>
        <v>0.21717371488055115</v>
      </c>
      <c r="H14" s="16"/>
      <c r="I14" s="16"/>
      <c r="J14" s="22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</row>
    <row r="15" spans="1:32" ht="19.149999999999999" customHeight="1" x14ac:dyDescent="0.15">
      <c r="A15" s="37">
        <v>1.8</v>
      </c>
      <c r="B15" s="86" t="s">
        <v>58</v>
      </c>
      <c r="C15" s="86"/>
      <c r="D15" s="72">
        <v>92413.54</v>
      </c>
      <c r="E15" s="73"/>
      <c r="F15" s="44">
        <f t="shared" si="1"/>
        <v>11.295938336146717</v>
      </c>
      <c r="G15" s="45">
        <f t="shared" si="0"/>
        <v>3.7890195229287977E-3</v>
      </c>
      <c r="H15" s="16"/>
      <c r="I15" s="16"/>
      <c r="J15" s="22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</row>
    <row r="16" spans="1:32" ht="19.149999999999999" customHeight="1" x14ac:dyDescent="0.15">
      <c r="A16" s="37">
        <v>1.9</v>
      </c>
      <c r="B16" s="86" t="s">
        <v>59</v>
      </c>
      <c r="C16" s="86"/>
      <c r="D16" s="72">
        <v>527321.81000000006</v>
      </c>
      <c r="E16" s="73"/>
      <c r="F16" s="44">
        <f t="shared" si="1"/>
        <v>64.455864898858721</v>
      </c>
      <c r="G16" s="45">
        <f t="shared" si="0"/>
        <v>2.1620561586063583E-2</v>
      </c>
      <c r="H16" s="16"/>
      <c r="I16" s="16"/>
      <c r="J16" s="22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</row>
    <row r="17" spans="1:32" ht="19.149999999999999" customHeight="1" x14ac:dyDescent="0.15">
      <c r="A17" s="38">
        <v>1.1000000000000001</v>
      </c>
      <c r="B17" s="86" t="s">
        <v>60</v>
      </c>
      <c r="C17" s="86"/>
      <c r="D17" s="72">
        <v>18462.009999999998</v>
      </c>
      <c r="E17" s="73"/>
      <c r="F17" s="44">
        <f t="shared" si="1"/>
        <v>2.2566576988753386</v>
      </c>
      <c r="G17" s="45">
        <f t="shared" si="0"/>
        <v>7.5695527216581779E-4</v>
      </c>
      <c r="H17" s="16"/>
      <c r="I17" s="16"/>
      <c r="J17" s="22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</row>
    <row r="18" spans="1:32" ht="19.149999999999999" customHeight="1" x14ac:dyDescent="0.15">
      <c r="A18" s="38">
        <v>1.1100000000000001</v>
      </c>
      <c r="B18" s="86" t="s">
        <v>61</v>
      </c>
      <c r="C18" s="86"/>
      <c r="D18" s="72">
        <v>486216.76</v>
      </c>
      <c r="E18" s="73"/>
      <c r="F18" s="44">
        <f t="shared" si="1"/>
        <v>59.431491737693939</v>
      </c>
      <c r="G18" s="45">
        <f t="shared" si="0"/>
        <v>1.9935225898880034E-2</v>
      </c>
      <c r="H18" s="16"/>
      <c r="I18" s="16"/>
      <c r="J18" s="22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</row>
    <row r="19" spans="1:32" ht="19.149999999999999" customHeight="1" x14ac:dyDescent="0.15">
      <c r="A19" s="38">
        <v>1.1200000000000001</v>
      </c>
      <c r="B19" s="86" t="s">
        <v>62</v>
      </c>
      <c r="C19" s="86"/>
      <c r="D19" s="72">
        <v>1961692.86</v>
      </c>
      <c r="E19" s="73"/>
      <c r="F19" s="44">
        <f t="shared" si="1"/>
        <v>239.78262905002123</v>
      </c>
      <c r="G19" s="45">
        <f t="shared" si="0"/>
        <v>8.0430773937780434E-2</v>
      </c>
      <c r="H19" s="16"/>
      <c r="I19" s="16"/>
      <c r="J19" s="22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</row>
    <row r="20" spans="1:32" ht="19.149999999999999" customHeight="1" x14ac:dyDescent="0.15">
      <c r="A20" s="38">
        <v>1.1299999999999999</v>
      </c>
      <c r="B20" s="86" t="s">
        <v>63</v>
      </c>
      <c r="C20" s="86"/>
      <c r="D20" s="72">
        <v>848067.97</v>
      </c>
      <c r="E20" s="73"/>
      <c r="F20" s="44">
        <f>D20/8181.13</f>
        <v>103.66147097039162</v>
      </c>
      <c r="G20" s="45">
        <f>D20/$D$44</f>
        <v>3.4771377604413747E-2</v>
      </c>
      <c r="H20" s="16"/>
      <c r="I20" s="16"/>
      <c r="J20" s="22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31">
        <f>SUM(D8:E35)</f>
        <v>22435772.739999995</v>
      </c>
      <c r="W20" s="13"/>
      <c r="X20" s="13"/>
      <c r="Y20" s="13"/>
      <c r="Z20" s="13"/>
      <c r="AA20" s="13"/>
      <c r="AB20" s="13"/>
      <c r="AC20" s="13"/>
      <c r="AD20" s="13"/>
      <c r="AE20" s="13"/>
      <c r="AF20" s="13"/>
    </row>
    <row r="21" spans="1:32" ht="19.149999999999999" customHeight="1" x14ac:dyDescent="0.15">
      <c r="A21" s="38">
        <v>1.1399999999999999</v>
      </c>
      <c r="B21" s="86" t="s">
        <v>64</v>
      </c>
      <c r="C21" s="86"/>
      <c r="D21" s="72">
        <v>524235.75</v>
      </c>
      <c r="E21" s="73"/>
      <c r="F21" s="44">
        <f t="shared" si="1"/>
        <v>64.078648059620122</v>
      </c>
      <c r="G21" s="45">
        <f t="shared" si="0"/>
        <v>2.1494030976058495E-2</v>
      </c>
      <c r="H21" s="16"/>
      <c r="I21" s="16"/>
      <c r="J21" s="22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</row>
    <row r="22" spans="1:32" ht="19.149999999999999" customHeight="1" x14ac:dyDescent="0.15">
      <c r="A22" s="38">
        <v>1.1499999999999999</v>
      </c>
      <c r="B22" s="86" t="s">
        <v>65</v>
      </c>
      <c r="C22" s="86"/>
      <c r="D22" s="72">
        <v>304264.17</v>
      </c>
      <c r="E22" s="73"/>
      <c r="F22" s="44">
        <f t="shared" si="1"/>
        <v>37.190971173908736</v>
      </c>
      <c r="G22" s="45">
        <f t="shared" si="0"/>
        <v>1.2475042945630333E-2</v>
      </c>
      <c r="H22" s="16"/>
      <c r="I22" s="16"/>
      <c r="J22" s="22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</row>
    <row r="23" spans="1:32" ht="19.149999999999999" customHeight="1" x14ac:dyDescent="0.15">
      <c r="A23" s="38">
        <v>1.1599999999999999</v>
      </c>
      <c r="B23" s="86" t="s">
        <v>66</v>
      </c>
      <c r="C23" s="86"/>
      <c r="D23" s="72">
        <v>99728.26</v>
      </c>
      <c r="E23" s="73"/>
      <c r="F23" s="44">
        <f t="shared" si="1"/>
        <v>12.1900348729332</v>
      </c>
      <c r="G23" s="45">
        <f t="shared" si="0"/>
        <v>4.0889281389688038E-3</v>
      </c>
      <c r="H23" s="16"/>
      <c r="I23" s="16"/>
      <c r="J23" s="22"/>
      <c r="K23" s="13"/>
      <c r="L23" s="13"/>
      <c r="M23" s="13"/>
      <c r="N23" s="13"/>
      <c r="O23" s="13"/>
      <c r="P23" s="13"/>
      <c r="Q23" s="13"/>
      <c r="R23" s="13"/>
      <c r="S23" s="13"/>
      <c r="T23" s="18"/>
      <c r="U23" s="18" t="s">
        <v>26</v>
      </c>
      <c r="V23" s="18"/>
      <c r="W23" s="18" t="s">
        <v>13</v>
      </c>
      <c r="X23" s="18"/>
      <c r="Y23" s="13" t="s">
        <v>15</v>
      </c>
      <c r="Z23" s="13" t="s">
        <v>16</v>
      </c>
      <c r="AA23" s="13"/>
      <c r="AB23" s="13"/>
      <c r="AC23" s="13"/>
      <c r="AD23" s="13"/>
      <c r="AE23" s="13"/>
      <c r="AF23" s="13"/>
    </row>
    <row r="24" spans="1:32" ht="19.149999999999999" customHeight="1" x14ac:dyDescent="0.15">
      <c r="A24" s="38">
        <v>1.17</v>
      </c>
      <c r="B24" s="86" t="s">
        <v>67</v>
      </c>
      <c r="C24" s="86"/>
      <c r="D24" s="72">
        <v>30617.47</v>
      </c>
      <c r="E24" s="73"/>
      <c r="F24" s="44">
        <f t="shared" si="1"/>
        <v>3.7424500038503239</v>
      </c>
      <c r="G24" s="45">
        <f t="shared" si="0"/>
        <v>1.2553376006663828E-3</v>
      </c>
      <c r="H24" s="16"/>
      <c r="I24" s="16"/>
      <c r="J24" s="22"/>
      <c r="K24" s="13"/>
      <c r="L24" s="13"/>
      <c r="M24" s="13"/>
      <c r="N24" s="13"/>
      <c r="O24" s="13"/>
      <c r="P24" s="13"/>
      <c r="Q24" s="13"/>
      <c r="R24" s="13"/>
      <c r="S24" s="13"/>
      <c r="T24" s="18"/>
      <c r="U24" s="18" t="s">
        <v>14</v>
      </c>
      <c r="V24" s="18"/>
      <c r="W24" s="18" t="s">
        <v>18</v>
      </c>
      <c r="X24" s="18"/>
      <c r="Y24" s="13" t="s">
        <v>19</v>
      </c>
      <c r="Z24" s="13" t="s">
        <v>21</v>
      </c>
      <c r="AA24" s="13"/>
      <c r="AB24" s="13"/>
      <c r="AC24" s="13"/>
      <c r="AD24" s="13"/>
      <c r="AE24" s="13"/>
      <c r="AF24" s="13"/>
    </row>
    <row r="25" spans="1:32" ht="19.149999999999999" customHeight="1" x14ac:dyDescent="0.15">
      <c r="A25" s="17"/>
      <c r="B25" s="87"/>
      <c r="C25" s="87"/>
      <c r="D25" s="88"/>
      <c r="E25" s="89"/>
      <c r="F25" s="8"/>
      <c r="G25" s="46"/>
      <c r="H25" s="16"/>
      <c r="I25" s="16"/>
      <c r="J25" s="22"/>
      <c r="K25" s="13"/>
      <c r="L25" s="13"/>
      <c r="M25" s="13"/>
      <c r="N25" s="13"/>
      <c r="O25" s="13"/>
      <c r="P25" s="13"/>
      <c r="Q25" s="13"/>
      <c r="R25" s="13"/>
      <c r="S25" s="13"/>
      <c r="T25" s="18"/>
      <c r="U25" s="18" t="s">
        <v>27</v>
      </c>
      <c r="V25" s="18"/>
      <c r="W25" s="18">
        <v>2156138.86</v>
      </c>
      <c r="X25" s="18"/>
      <c r="Y25" s="13">
        <v>214992.25</v>
      </c>
      <c r="Z25" s="13">
        <v>25873.66</v>
      </c>
      <c r="AA25" s="13"/>
      <c r="AB25" s="13"/>
      <c r="AC25" s="13"/>
      <c r="AD25" s="13"/>
      <c r="AE25" s="13"/>
      <c r="AF25" s="13"/>
    </row>
    <row r="26" spans="1:32" ht="19.149999999999999" customHeight="1" x14ac:dyDescent="0.15">
      <c r="A26" s="34">
        <v>2</v>
      </c>
      <c r="B26" s="63" t="s">
        <v>68</v>
      </c>
      <c r="C26" s="63"/>
      <c r="D26" s="72">
        <f>SUM(D27:E32)</f>
        <v>4355964.3999999994</v>
      </c>
      <c r="E26" s="73"/>
      <c r="F26" s="47">
        <f>D26/8181.13</f>
        <v>532.44043304531272</v>
      </c>
      <c r="G26" s="48">
        <f>D26/D44</f>
        <v>0.17859757512571023</v>
      </c>
      <c r="T26" s="19"/>
      <c r="U26" s="19" t="s">
        <v>28</v>
      </c>
      <c r="V26" s="19"/>
      <c r="W26" s="28">
        <v>443393.76</v>
      </c>
      <c r="X26" s="19"/>
      <c r="Y26">
        <v>59381.72</v>
      </c>
      <c r="Z26">
        <v>5320.73</v>
      </c>
    </row>
    <row r="27" spans="1:32" ht="19.149999999999999" customHeight="1" x14ac:dyDescent="0.15">
      <c r="A27" s="39">
        <v>2.1</v>
      </c>
      <c r="B27" s="76" t="s">
        <v>75</v>
      </c>
      <c r="C27" s="77"/>
      <c r="D27" s="72">
        <f>W27+W28+W32</f>
        <v>2296860.5499999998</v>
      </c>
      <c r="E27" s="73"/>
      <c r="F27" s="44">
        <f>D27/8181.13</f>
        <v>280.75101483535889</v>
      </c>
      <c r="G27" s="45">
        <f>D27/$D$44</f>
        <v>9.4172882733363272E-2</v>
      </c>
      <c r="H27" s="20"/>
      <c r="I27" s="20"/>
      <c r="J27" s="23"/>
      <c r="K27" s="3"/>
      <c r="L27" s="3"/>
      <c r="M27" s="3"/>
      <c r="N27" s="3"/>
      <c r="O27" s="3"/>
      <c r="P27" s="3"/>
      <c r="Q27" s="3"/>
      <c r="R27" s="3"/>
      <c r="S27" s="3"/>
      <c r="T27" s="21"/>
      <c r="U27" s="21" t="s">
        <v>29</v>
      </c>
      <c r="V27" s="21"/>
      <c r="W27" s="27">
        <v>233286.43</v>
      </c>
      <c r="X27" s="21"/>
      <c r="Y27" s="3">
        <v>13369.04</v>
      </c>
      <c r="Z27" s="3">
        <v>2799.43</v>
      </c>
      <c r="AA27" s="3"/>
      <c r="AB27" s="3"/>
      <c r="AC27" s="3"/>
      <c r="AD27" s="3"/>
      <c r="AE27" s="3"/>
      <c r="AF27" s="3"/>
    </row>
    <row r="28" spans="1:32" ht="19.149999999999999" customHeight="1" x14ac:dyDescent="0.15">
      <c r="A28" s="39">
        <v>2.2000000000000002</v>
      </c>
      <c r="B28" s="76" t="s">
        <v>76</v>
      </c>
      <c r="C28" s="77"/>
      <c r="D28" s="72">
        <f>W26+W29</f>
        <v>643615.46</v>
      </c>
      <c r="E28" s="73"/>
      <c r="F28" s="44">
        <f>D28/8181.13</f>
        <v>78.670728860194117</v>
      </c>
      <c r="G28" s="45">
        <f>D28/$D$44</f>
        <v>2.6388682255855569E-2</v>
      </c>
      <c r="H28" s="20"/>
      <c r="I28" s="20"/>
      <c r="J28" s="23"/>
      <c r="K28" s="3"/>
      <c r="L28" s="3"/>
      <c r="M28" s="3"/>
      <c r="N28" s="3"/>
      <c r="O28" s="3"/>
      <c r="P28" s="3"/>
      <c r="Q28" s="3"/>
      <c r="R28" s="3"/>
      <c r="S28" s="3"/>
      <c r="T28" s="21"/>
      <c r="U28" s="21" t="s">
        <v>30</v>
      </c>
      <c r="V28" s="21"/>
      <c r="W28" s="27">
        <v>1149705.6399999999</v>
      </c>
      <c r="X28" s="21"/>
      <c r="Y28" s="3">
        <v>125259.33</v>
      </c>
      <c r="Z28" s="3">
        <v>13796.47</v>
      </c>
      <c r="AA28" s="3"/>
      <c r="AB28" s="3"/>
      <c r="AC28" s="3"/>
      <c r="AD28" s="3"/>
      <c r="AE28" s="3"/>
      <c r="AF28" s="3"/>
    </row>
    <row r="29" spans="1:32" ht="19.149999999999999" customHeight="1" x14ac:dyDescent="0.15">
      <c r="A29" s="39">
        <v>2.2999999999999998</v>
      </c>
      <c r="B29" s="76" t="s">
        <v>77</v>
      </c>
      <c r="C29" s="77"/>
      <c r="D29" s="72">
        <f>W35+W36</f>
        <v>190031.21999999997</v>
      </c>
      <c r="E29" s="73"/>
      <c r="F29" s="44">
        <f t="shared" ref="F29:F32" si="2">D29/8181.13</f>
        <v>23.22799173219347</v>
      </c>
      <c r="G29" s="45">
        <f t="shared" ref="G29:G32" si="3">D29/$D$44</f>
        <v>7.7914124114927029E-3</v>
      </c>
      <c r="H29" s="20"/>
      <c r="I29" s="20"/>
      <c r="J29" s="23"/>
      <c r="K29" s="3"/>
      <c r="L29" s="3"/>
      <c r="M29" s="3"/>
      <c r="N29" s="3"/>
      <c r="O29" s="3"/>
      <c r="P29" s="3"/>
      <c r="Q29" s="3"/>
      <c r="R29" s="3"/>
      <c r="S29" s="3"/>
      <c r="T29" s="21"/>
      <c r="U29" s="21" t="s">
        <v>31</v>
      </c>
      <c r="V29" s="21"/>
      <c r="W29" s="28">
        <v>200221.7</v>
      </c>
      <c r="X29" s="21"/>
      <c r="Y29" s="3">
        <v>9028.56</v>
      </c>
      <c r="Z29" s="3">
        <v>2402.66</v>
      </c>
      <c r="AA29" s="3"/>
      <c r="AB29" s="3"/>
      <c r="AC29" s="3"/>
      <c r="AD29" s="3"/>
      <c r="AE29" s="3"/>
      <c r="AF29" s="3"/>
    </row>
    <row r="30" spans="1:32" ht="19.149999999999999" customHeight="1" x14ac:dyDescent="0.15">
      <c r="A30" s="39">
        <v>2.4</v>
      </c>
      <c r="B30" s="76" t="s">
        <v>78</v>
      </c>
      <c r="C30" s="77"/>
      <c r="D30" s="72">
        <f>W37</f>
        <v>888064.7</v>
      </c>
      <c r="E30" s="73"/>
      <c r="F30" s="44">
        <f t="shared" si="2"/>
        <v>108.55037140346137</v>
      </c>
      <c r="G30" s="45">
        <f t="shared" si="3"/>
        <v>3.6411271399449753E-2</v>
      </c>
      <c r="H30" s="20"/>
      <c r="I30" s="20"/>
      <c r="J30" s="23"/>
      <c r="K30" s="3"/>
      <c r="L30" s="3"/>
      <c r="M30" s="3"/>
      <c r="N30" s="3"/>
      <c r="O30" s="3"/>
      <c r="P30" s="3"/>
      <c r="Q30" s="3"/>
      <c r="R30" s="3"/>
      <c r="S30" s="3"/>
      <c r="T30" s="21"/>
      <c r="U30" s="21" t="s">
        <v>32</v>
      </c>
      <c r="V30" s="21"/>
      <c r="W30" s="21">
        <v>129531.33</v>
      </c>
      <c r="X30" s="21"/>
      <c r="Y30" s="3">
        <v>7953.6</v>
      </c>
      <c r="Z30" s="3">
        <v>1554.37</v>
      </c>
      <c r="AA30" s="3"/>
      <c r="AB30" s="3"/>
      <c r="AC30" s="3"/>
      <c r="AD30" s="3"/>
      <c r="AE30" s="3"/>
      <c r="AF30" s="3"/>
    </row>
    <row r="31" spans="1:32" ht="19.149999999999999" customHeight="1" x14ac:dyDescent="0.15">
      <c r="A31" s="39">
        <v>2.5</v>
      </c>
      <c r="B31" s="76" t="s">
        <v>79</v>
      </c>
      <c r="C31" s="77"/>
      <c r="D31" s="72">
        <f>W40</f>
        <v>55678.41</v>
      </c>
      <c r="E31" s="73"/>
      <c r="F31" s="44">
        <f t="shared" si="2"/>
        <v>6.80571143595078</v>
      </c>
      <c r="G31" s="45">
        <f t="shared" si="3"/>
        <v>2.2828536001935867E-3</v>
      </c>
      <c r="H31" s="20"/>
      <c r="I31" s="20"/>
      <c r="J31" s="23"/>
      <c r="K31" s="3"/>
      <c r="L31" s="3"/>
      <c r="M31" s="3"/>
      <c r="N31" s="3"/>
      <c r="O31" s="3"/>
      <c r="P31" s="3"/>
      <c r="Q31" s="3"/>
      <c r="R31" s="3"/>
      <c r="S31" s="3"/>
      <c r="T31" s="21"/>
      <c r="U31" s="21" t="s">
        <v>33</v>
      </c>
      <c r="V31" s="21"/>
      <c r="W31" s="21">
        <v>913868.48</v>
      </c>
      <c r="X31" s="21"/>
      <c r="Y31" s="3">
        <v>5174.45</v>
      </c>
      <c r="Z31" s="3">
        <v>10966.42</v>
      </c>
      <c r="AA31" s="3"/>
      <c r="AB31" s="3"/>
      <c r="AC31" s="3"/>
      <c r="AD31" s="3"/>
      <c r="AE31" s="3"/>
      <c r="AF31" s="3"/>
    </row>
    <row r="32" spans="1:32" ht="19.149999999999999" customHeight="1" x14ac:dyDescent="0.15">
      <c r="A32" s="39">
        <v>2.6</v>
      </c>
      <c r="B32" s="76" t="s">
        <v>80</v>
      </c>
      <c r="C32" s="77"/>
      <c r="D32" s="72">
        <f>W34</f>
        <v>281714.06</v>
      </c>
      <c r="E32" s="73"/>
      <c r="F32" s="44">
        <f t="shared" si="2"/>
        <v>34.434614778154121</v>
      </c>
      <c r="G32" s="45">
        <f t="shared" si="3"/>
        <v>1.1550472725355341E-2</v>
      </c>
      <c r="H32" s="20"/>
      <c r="I32" s="20"/>
      <c r="J32" s="23"/>
      <c r="K32" s="3"/>
      <c r="L32" s="3"/>
      <c r="M32" s="3"/>
      <c r="N32" s="3"/>
      <c r="O32" s="3"/>
      <c r="P32" s="3"/>
      <c r="Q32" s="3"/>
      <c r="R32" s="3"/>
      <c r="S32" s="3"/>
      <c r="T32" s="21"/>
      <c r="U32" s="21" t="s">
        <v>34</v>
      </c>
      <c r="V32" s="21"/>
      <c r="W32" s="27">
        <v>913868.48</v>
      </c>
      <c r="X32" s="21"/>
      <c r="Y32" s="3">
        <v>5174.45</v>
      </c>
      <c r="Z32" s="3">
        <v>10966.42</v>
      </c>
      <c r="AA32" s="3"/>
      <c r="AB32" s="3"/>
      <c r="AC32" s="3"/>
      <c r="AD32" s="3"/>
      <c r="AE32" s="3"/>
      <c r="AF32" s="3"/>
    </row>
    <row r="33" spans="1:32" ht="19.149999999999999" customHeight="1" x14ac:dyDescent="0.15">
      <c r="A33" s="39"/>
      <c r="B33" s="81"/>
      <c r="C33" s="81"/>
      <c r="D33" s="82"/>
      <c r="E33" s="83"/>
      <c r="F33" s="49"/>
      <c r="G33" s="45"/>
      <c r="H33" s="20"/>
      <c r="I33" s="20"/>
      <c r="J33" s="23"/>
      <c r="K33" s="3"/>
      <c r="L33" s="3"/>
      <c r="M33" s="3"/>
      <c r="N33" s="3"/>
      <c r="O33" s="3"/>
      <c r="P33" s="3"/>
      <c r="Q33" s="3"/>
      <c r="R33" s="3"/>
      <c r="S33" s="3"/>
      <c r="T33" s="21"/>
      <c r="U33" s="21" t="s">
        <v>35</v>
      </c>
      <c r="V33" s="21"/>
      <c r="W33" s="21">
        <v>471745.28000000003</v>
      </c>
      <c r="X33" s="21"/>
      <c r="Y33" s="3">
        <v>30503.37</v>
      </c>
      <c r="Z33" s="3">
        <v>5660.94</v>
      </c>
      <c r="AA33" s="3"/>
      <c r="AB33" s="3"/>
      <c r="AC33" s="3"/>
      <c r="AD33" s="3"/>
      <c r="AE33" s="3"/>
      <c r="AF33" s="3"/>
    </row>
    <row r="34" spans="1:32" ht="19.149999999999999" customHeight="1" x14ac:dyDescent="0.15">
      <c r="A34" s="40">
        <v>3</v>
      </c>
      <c r="B34" s="84" t="s">
        <v>69</v>
      </c>
      <c r="C34" s="84"/>
      <c r="D34" s="85">
        <f>D35</f>
        <v>129531.33</v>
      </c>
      <c r="E34" s="83"/>
      <c r="F34" s="50">
        <f>D34/8181.13</f>
        <v>15.832938726068404</v>
      </c>
      <c r="G34" s="45">
        <f>D34/$D$44</f>
        <v>5.3108747722566702E-3</v>
      </c>
      <c r="H34" s="20"/>
      <c r="I34" s="20"/>
      <c r="J34" s="23"/>
      <c r="K34" s="3"/>
      <c r="L34" s="3"/>
      <c r="M34" s="3"/>
      <c r="N34" s="3"/>
      <c r="O34" s="3"/>
      <c r="P34" s="3"/>
      <c r="Q34" s="3"/>
      <c r="R34" s="3"/>
      <c r="S34" s="3"/>
      <c r="T34" s="21"/>
      <c r="U34" s="21" t="s">
        <v>36</v>
      </c>
      <c r="V34" s="21"/>
      <c r="W34" s="21">
        <v>281714.06</v>
      </c>
      <c r="X34" s="21"/>
      <c r="Y34" s="3">
        <v>22551.040000000001</v>
      </c>
      <c r="Z34" s="3">
        <v>3380.57</v>
      </c>
      <c r="AA34" s="3"/>
      <c r="AB34" s="3"/>
      <c r="AC34" s="3"/>
      <c r="AD34" s="3"/>
      <c r="AE34" s="3"/>
      <c r="AF34" s="3"/>
    </row>
    <row r="35" spans="1:32" ht="19.149999999999999" customHeight="1" x14ac:dyDescent="0.15">
      <c r="A35" s="39">
        <v>3.1</v>
      </c>
      <c r="B35" s="76" t="s">
        <v>81</v>
      </c>
      <c r="C35" s="77"/>
      <c r="D35" s="72">
        <f>W30</f>
        <v>129531.33</v>
      </c>
      <c r="E35" s="73"/>
      <c r="F35" s="44">
        <f>D35/8181.13</f>
        <v>15.832938726068404</v>
      </c>
      <c r="G35" s="45">
        <f>D35/$D$44</f>
        <v>5.3108747722566702E-3</v>
      </c>
      <c r="H35" s="20"/>
      <c r="I35" s="20"/>
      <c r="J35" s="23"/>
      <c r="K35" s="3"/>
      <c r="L35" s="3"/>
      <c r="M35" s="3"/>
      <c r="N35" s="3"/>
      <c r="O35" s="3"/>
      <c r="P35" s="3"/>
      <c r="Q35" s="3"/>
      <c r="R35" s="3"/>
      <c r="S35" s="3"/>
      <c r="T35" s="21"/>
      <c r="U35" s="21" t="s">
        <v>37</v>
      </c>
      <c r="V35" s="21"/>
      <c r="W35" s="29">
        <v>83244.929999999993</v>
      </c>
      <c r="X35" s="21"/>
      <c r="Y35" s="3">
        <v>2896.95</v>
      </c>
      <c r="Z35" s="3">
        <v>998.94</v>
      </c>
      <c r="AA35" s="3"/>
      <c r="AB35" s="3"/>
      <c r="AC35" s="3"/>
      <c r="AD35" s="3"/>
      <c r="AE35" s="3"/>
      <c r="AF35" s="3"/>
    </row>
    <row r="36" spans="1:32" ht="19.149999999999999" customHeight="1" x14ac:dyDescent="0.15">
      <c r="A36" s="41"/>
      <c r="B36" s="66"/>
      <c r="C36" s="67"/>
      <c r="D36" s="68"/>
      <c r="E36" s="69"/>
      <c r="F36" s="51"/>
      <c r="G36" s="48"/>
      <c r="M36" s="24" t="s">
        <v>2</v>
      </c>
      <c r="T36" s="19"/>
      <c r="U36" s="19" t="s">
        <v>38</v>
      </c>
      <c r="V36" s="19"/>
      <c r="W36" s="29">
        <v>106786.29</v>
      </c>
      <c r="X36" s="19"/>
      <c r="Y36">
        <v>5055.38</v>
      </c>
      <c r="Z36">
        <v>1281.43</v>
      </c>
    </row>
    <row r="37" spans="1:32" ht="19.149999999999999" customHeight="1" x14ac:dyDescent="0.15">
      <c r="A37" s="34">
        <v>4</v>
      </c>
      <c r="B37" s="63" t="s">
        <v>70</v>
      </c>
      <c r="C37" s="63"/>
      <c r="D37" s="80">
        <f>D38+D39</f>
        <v>3993427.15</v>
      </c>
      <c r="E37" s="69"/>
      <c r="F37" s="51"/>
      <c r="G37" s="48"/>
      <c r="J37" s="15" t="s">
        <v>4</v>
      </c>
      <c r="K37" s="25">
        <v>17950277.010000002</v>
      </c>
      <c r="T37" s="19"/>
      <c r="U37" s="19" t="s">
        <v>1</v>
      </c>
      <c r="V37" s="19"/>
      <c r="W37" s="19">
        <v>888064.7</v>
      </c>
      <c r="X37" s="19"/>
      <c r="Y37">
        <v>64891.59</v>
      </c>
      <c r="Z37">
        <v>10656.78</v>
      </c>
    </row>
    <row r="38" spans="1:32" ht="27" customHeight="1" x14ac:dyDescent="0.15">
      <c r="A38" s="39">
        <v>4.0999999999999996</v>
      </c>
      <c r="B38" s="74" t="s">
        <v>82</v>
      </c>
      <c r="C38" s="75"/>
      <c r="D38" s="72">
        <v>1789463.35</v>
      </c>
      <c r="E38" s="73"/>
      <c r="F38" s="44">
        <f>D38/8181.13</f>
        <v>218.7305848947517</v>
      </c>
      <c r="G38" s="45">
        <f>D38/$D$44</f>
        <v>7.3369244038433867E-2</v>
      </c>
      <c r="H38" s="16"/>
      <c r="I38" s="16"/>
      <c r="J38" s="22" t="s">
        <v>3</v>
      </c>
      <c r="K38" s="26">
        <f>K39+K40</f>
        <v>5782890.5</v>
      </c>
      <c r="L38" s="13"/>
      <c r="M38" s="13"/>
      <c r="N38" s="13"/>
      <c r="O38" s="13"/>
      <c r="P38" s="13"/>
      <c r="Q38" s="13"/>
      <c r="R38" s="13"/>
      <c r="S38" s="13"/>
      <c r="T38" s="18"/>
      <c r="U38" s="18" t="s">
        <v>39</v>
      </c>
      <c r="V38" s="18"/>
      <c r="W38" s="30">
        <v>888064.7</v>
      </c>
      <c r="X38" s="18"/>
      <c r="Y38" s="13">
        <v>64891.59</v>
      </c>
      <c r="Z38" s="13">
        <v>10656.78</v>
      </c>
      <c r="AA38" s="13"/>
      <c r="AB38" s="13"/>
      <c r="AC38" s="13"/>
      <c r="AD38" s="13"/>
      <c r="AE38" s="13"/>
      <c r="AF38" s="13"/>
    </row>
    <row r="39" spans="1:32" ht="24" customHeight="1" x14ac:dyDescent="0.15">
      <c r="A39" s="39">
        <v>4.2</v>
      </c>
      <c r="B39" s="76" t="s">
        <v>83</v>
      </c>
      <c r="C39" s="77"/>
      <c r="D39" s="78">
        <f>3993427.15-D38</f>
        <v>2203963.7999999998</v>
      </c>
      <c r="E39" s="79"/>
      <c r="F39" s="44">
        <f>D39/8181.13</f>
        <v>269.3960125312762</v>
      </c>
      <c r="G39" s="45">
        <f>D39/$D$44</f>
        <v>9.0364051263790351E-2</v>
      </c>
      <c r="H39" s="16"/>
      <c r="I39" s="16"/>
      <c r="J39" s="22">
        <v>4</v>
      </c>
      <c r="K39" s="13">
        <v>1789463.35</v>
      </c>
      <c r="L39" s="13" t="s">
        <v>5</v>
      </c>
      <c r="M39" s="13"/>
      <c r="N39" s="13"/>
      <c r="O39" s="13"/>
      <c r="P39" s="13"/>
      <c r="Q39" s="13"/>
      <c r="R39" s="13"/>
      <c r="S39" s="13"/>
      <c r="T39" s="18"/>
      <c r="U39" s="18" t="s">
        <v>40</v>
      </c>
      <c r="V39" s="18"/>
      <c r="W39" s="18">
        <v>55678.41</v>
      </c>
      <c r="X39" s="18"/>
      <c r="Y39" s="13">
        <v>6612.62</v>
      </c>
      <c r="Z39" s="13">
        <v>668.14</v>
      </c>
      <c r="AA39" s="13"/>
      <c r="AB39" s="13"/>
      <c r="AC39" s="13"/>
      <c r="AD39" s="13"/>
      <c r="AE39" s="13"/>
      <c r="AF39" s="13"/>
    </row>
    <row r="40" spans="1:32" ht="19.149999999999999" customHeight="1" x14ac:dyDescent="0.15">
      <c r="A40" s="34">
        <v>5</v>
      </c>
      <c r="B40" s="63" t="s">
        <v>71</v>
      </c>
      <c r="C40" s="63"/>
      <c r="D40" s="64">
        <v>228868.08</v>
      </c>
      <c r="E40" s="65"/>
      <c r="F40" s="52">
        <f>D40/8181.13</f>
        <v>27.975118351621351</v>
      </c>
      <c r="G40" s="48">
        <f>D40/$D$44</f>
        <v>9.38375072846717E-3</v>
      </c>
      <c r="J40" s="15">
        <v>4</v>
      </c>
      <c r="K40" s="13">
        <v>3993427.15</v>
      </c>
      <c r="T40" s="19"/>
      <c r="U40" s="19" t="s">
        <v>41</v>
      </c>
      <c r="V40" s="19"/>
      <c r="W40" s="19">
        <v>55678.41</v>
      </c>
      <c r="X40" s="19"/>
      <c r="Y40">
        <v>6612.62</v>
      </c>
      <c r="Z40">
        <v>668.14</v>
      </c>
    </row>
    <row r="41" spans="1:32" ht="19.149999999999999" customHeight="1" x14ac:dyDescent="0.15">
      <c r="A41" s="34">
        <v>6</v>
      </c>
      <c r="B41" s="63" t="s">
        <v>72</v>
      </c>
      <c r="C41" s="63"/>
      <c r="D41" s="68"/>
      <c r="E41" s="69"/>
      <c r="F41" s="51"/>
      <c r="G41" s="48"/>
      <c r="J41" s="15" t="s">
        <v>6</v>
      </c>
      <c r="K41">
        <v>228868.08</v>
      </c>
      <c r="T41" s="19"/>
      <c r="U41" s="19"/>
      <c r="V41" s="19"/>
      <c r="W41" s="19"/>
      <c r="X41" s="19"/>
    </row>
    <row r="42" spans="1:32" ht="30" customHeight="1" x14ac:dyDescent="0.15">
      <c r="A42" s="40">
        <v>7</v>
      </c>
      <c r="B42" s="70" t="s">
        <v>84</v>
      </c>
      <c r="C42" s="71"/>
      <c r="D42" s="72">
        <f>D7+D26+D34+D37+D40+D41</f>
        <v>22172572.239999995</v>
      </c>
      <c r="E42" s="73"/>
      <c r="F42" s="44">
        <f>D42/8181.13</f>
        <v>2710.20901024675</v>
      </c>
      <c r="G42" s="45">
        <f>D42/$D$44</f>
        <v>0.90909090909090906</v>
      </c>
      <c r="H42" s="16"/>
      <c r="I42" s="16">
        <f>I44-I43</f>
        <v>22172572.240000002</v>
      </c>
      <c r="J42" s="22" t="s">
        <v>7</v>
      </c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31">
        <f>SUM(D27:E35)</f>
        <v>4615027.0599999996</v>
      </c>
      <c r="W42" s="13">
        <f>W25+W31+W33+W37+W39</f>
        <v>4485495.7300000004</v>
      </c>
      <c r="X42" s="13">
        <f t="shared" ref="X42:Z42" si="4">X25+X31+X33+X37+X39</f>
        <v>0</v>
      </c>
      <c r="Y42" s="13">
        <f t="shared" si="4"/>
        <v>322174.28000000003</v>
      </c>
      <c r="Z42" s="13">
        <f t="shared" si="4"/>
        <v>53825.94</v>
      </c>
      <c r="AA42" s="13"/>
      <c r="AB42" s="13"/>
      <c r="AC42" s="13"/>
      <c r="AD42" s="13"/>
      <c r="AE42" s="13"/>
      <c r="AF42" s="13"/>
    </row>
    <row r="43" spans="1:32" ht="19.149999999999999" customHeight="1" x14ac:dyDescent="0.15">
      <c r="A43" s="34">
        <v>8</v>
      </c>
      <c r="B43" s="63" t="s">
        <v>73</v>
      </c>
      <c r="C43" s="63"/>
      <c r="D43" s="64">
        <f>D42*0.1</f>
        <v>2217257.2239999995</v>
      </c>
      <c r="E43" s="65"/>
      <c r="F43" s="52">
        <f>D43/8181.13</f>
        <v>271.02090102467503</v>
      </c>
      <c r="G43" s="48">
        <f>D43/$D$44</f>
        <v>9.0909090909090912E-2</v>
      </c>
      <c r="I43" s="14">
        <v>2217257.2200000002</v>
      </c>
      <c r="J43" s="15" t="s">
        <v>8</v>
      </c>
      <c r="K43" s="25">
        <v>2217257.2200000002</v>
      </c>
    </row>
    <row r="44" spans="1:32" ht="19.149999999999999" customHeight="1" x14ac:dyDescent="0.15">
      <c r="A44" s="34">
        <v>9</v>
      </c>
      <c r="B44" s="63" t="s">
        <v>74</v>
      </c>
      <c r="C44" s="63"/>
      <c r="D44" s="64">
        <f>D42+D43</f>
        <v>24389829.463999994</v>
      </c>
      <c r="E44" s="65"/>
      <c r="F44" s="52">
        <f>D44/8181.13</f>
        <v>2981.229911271425</v>
      </c>
      <c r="G44" s="48"/>
      <c r="I44" s="14">
        <v>24389829.460000001</v>
      </c>
      <c r="J44" s="15" t="s">
        <v>9</v>
      </c>
      <c r="K44">
        <f>K43+K42+K38+K37-K39</f>
        <v>24160961.380000003</v>
      </c>
      <c r="L44" t="s">
        <v>10</v>
      </c>
      <c r="Y44">
        <v>322174.28000000003</v>
      </c>
      <c r="Z44">
        <v>53825.94</v>
      </c>
    </row>
    <row r="45" spans="1:32" ht="19.149999999999999" customHeight="1" x14ac:dyDescent="0.15">
      <c r="A45" s="40">
        <v>10</v>
      </c>
      <c r="B45" s="66" t="s">
        <v>85</v>
      </c>
      <c r="C45" s="67"/>
      <c r="D45" s="64">
        <v>5701920.9500000002</v>
      </c>
      <c r="E45" s="65"/>
      <c r="F45" s="68"/>
      <c r="G45" s="69"/>
      <c r="J45" s="15" t="s">
        <v>11</v>
      </c>
      <c r="K45">
        <f>K37+K38+K41+K42+K43</f>
        <v>26179292.809999999</v>
      </c>
    </row>
    <row r="46" spans="1:32" ht="15" x14ac:dyDescent="0.25">
      <c r="A46" s="61" t="s">
        <v>109</v>
      </c>
      <c r="B46" s="42"/>
      <c r="C46" s="42"/>
      <c r="D46" s="42"/>
      <c r="E46" s="42"/>
      <c r="F46" s="42"/>
      <c r="G46" s="42"/>
    </row>
    <row r="47" spans="1:32" s="33" customFormat="1" ht="21.75" customHeight="1" x14ac:dyDescent="0.15">
      <c r="A47" s="60" t="s">
        <v>108</v>
      </c>
      <c r="B47" s="43"/>
      <c r="C47" s="43"/>
      <c r="D47" s="43"/>
      <c r="E47" s="43"/>
      <c r="F47" s="43"/>
      <c r="G47" s="43"/>
      <c r="H47" s="14"/>
      <c r="I47" s="14"/>
      <c r="J47" s="15"/>
      <c r="K47" s="5"/>
      <c r="L47" s="5"/>
      <c r="M47" s="5"/>
      <c r="N47" s="5"/>
      <c r="O47" s="5"/>
      <c r="P47" s="5"/>
      <c r="Q47" s="5"/>
      <c r="R47" s="5"/>
      <c r="S47" s="32">
        <f>SUM(D8:E40)</f>
        <v>30651495.119999994</v>
      </c>
      <c r="T47" s="32">
        <f>S47*0.1</f>
        <v>3065149.5119999996</v>
      </c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</row>
    <row r="51" spans="9:16" x14ac:dyDescent="0.15">
      <c r="I51" s="14" t="s">
        <v>12</v>
      </c>
      <c r="J51" s="15" t="s">
        <v>13</v>
      </c>
      <c r="K51" t="s">
        <v>14</v>
      </c>
      <c r="L51" t="s">
        <v>15</v>
      </c>
      <c r="M51" t="s">
        <v>14</v>
      </c>
      <c r="N51" t="s">
        <v>16</v>
      </c>
      <c r="O51" t="s">
        <v>7</v>
      </c>
      <c r="P51" t="s">
        <v>8</v>
      </c>
    </row>
    <row r="52" spans="9:16" ht="27" x14ac:dyDescent="0.15">
      <c r="I52" s="14" t="s">
        <v>12</v>
      </c>
      <c r="J52" s="15" t="s">
        <v>17</v>
      </c>
      <c r="K52" t="s">
        <v>18</v>
      </c>
      <c r="L52" t="s">
        <v>19</v>
      </c>
      <c r="M52" t="s">
        <v>20</v>
      </c>
      <c r="N52" t="s">
        <v>21</v>
      </c>
      <c r="O52" t="s">
        <v>22</v>
      </c>
      <c r="P52" t="s">
        <v>8</v>
      </c>
    </row>
    <row r="53" spans="9:16" x14ac:dyDescent="0.15">
      <c r="I53" s="14">
        <v>24389829.460000001</v>
      </c>
      <c r="J53" s="15">
        <v>0</v>
      </c>
      <c r="K53">
        <v>17950277.010000002</v>
      </c>
      <c r="L53">
        <v>1789463.35</v>
      </c>
      <c r="M53">
        <v>3993427.15</v>
      </c>
      <c r="N53">
        <v>228868.08</v>
      </c>
      <c r="O53">
        <v>0</v>
      </c>
      <c r="P53">
        <v>2217257.2200000002</v>
      </c>
    </row>
  </sheetData>
  <mergeCells count="86">
    <mergeCell ref="A1:G1"/>
    <mergeCell ref="A2:G2"/>
    <mergeCell ref="A3:G3"/>
    <mergeCell ref="A4:G4"/>
    <mergeCell ref="A5:G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B36:C36"/>
    <mergeCell ref="D36:E36"/>
    <mergeCell ref="B37:C37"/>
    <mergeCell ref="D37:E37"/>
    <mergeCell ref="B38:C38"/>
    <mergeCell ref="D38:E38"/>
    <mergeCell ref="B39:C39"/>
    <mergeCell ref="D39:E39"/>
    <mergeCell ref="B40:C40"/>
    <mergeCell ref="D40:E40"/>
    <mergeCell ref="B41:C41"/>
    <mergeCell ref="D41:E41"/>
    <mergeCell ref="B42:C42"/>
    <mergeCell ref="D42:E42"/>
    <mergeCell ref="B43:C43"/>
    <mergeCell ref="D43:E43"/>
    <mergeCell ref="B44:C44"/>
    <mergeCell ref="D44:E44"/>
    <mergeCell ref="B45:C45"/>
    <mergeCell ref="D45:E45"/>
    <mergeCell ref="F45:G45"/>
  </mergeCells>
  <phoneticPr fontId="7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&amp;L&amp;10制表单位：东莞市建设工程造价管理站&amp;11
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showGridLines="0" showZeros="0" tabSelected="1" zoomScaleNormal="100" workbookViewId="0">
      <selection activeCell="B13" sqref="B13"/>
    </sheetView>
  </sheetViews>
  <sheetFormatPr defaultColWidth="9" defaultRowHeight="13.5" x14ac:dyDescent="0.15"/>
  <cols>
    <col min="1" max="1" width="9.875" customWidth="1"/>
    <col min="2" max="2" width="25.5" customWidth="1"/>
    <col min="3" max="3" width="17" customWidth="1"/>
    <col min="4" max="4" width="14.5" customWidth="1"/>
    <col min="5" max="5" width="20.625" style="4" customWidth="1"/>
    <col min="6" max="6" width="6.75" hidden="1" customWidth="1"/>
  </cols>
  <sheetData>
    <row r="1" spans="1:6" ht="20.25" customHeight="1" x14ac:dyDescent="0.15">
      <c r="A1" s="97" t="s">
        <v>115</v>
      </c>
      <c r="B1" s="97"/>
      <c r="C1" s="97"/>
      <c r="D1" s="97"/>
      <c r="E1" s="97"/>
      <c r="F1" s="97"/>
    </row>
    <row r="2" spans="1:6" ht="39" customHeight="1" x14ac:dyDescent="0.25">
      <c r="A2" s="100" t="s">
        <v>114</v>
      </c>
      <c r="B2" s="100"/>
      <c r="C2" s="100"/>
      <c r="D2" s="100"/>
      <c r="E2" s="101"/>
      <c r="F2" s="42"/>
    </row>
    <row r="3" spans="1:6" ht="28.5" customHeight="1" x14ac:dyDescent="0.15">
      <c r="A3" s="99" t="s">
        <v>113</v>
      </c>
      <c r="B3" s="99"/>
      <c r="C3" s="99"/>
      <c r="D3" s="99"/>
      <c r="E3" s="99"/>
      <c r="F3" s="99"/>
    </row>
    <row r="4" spans="1:6" ht="31.5" customHeight="1" x14ac:dyDescent="0.25">
      <c r="A4" s="53" t="s">
        <v>86</v>
      </c>
      <c r="B4" s="53" t="s">
        <v>87</v>
      </c>
      <c r="C4" s="53" t="s">
        <v>88</v>
      </c>
      <c r="D4" s="53" t="s">
        <v>89</v>
      </c>
      <c r="E4" s="54" t="s">
        <v>99</v>
      </c>
      <c r="F4" s="42"/>
    </row>
    <row r="5" spans="1:6" s="1" customFormat="1" ht="24" customHeight="1" x14ac:dyDescent="0.25">
      <c r="A5" s="55">
        <v>1</v>
      </c>
      <c r="B5" s="49" t="s">
        <v>90</v>
      </c>
      <c r="C5" s="55" t="s">
        <v>23</v>
      </c>
      <c r="D5" s="56">
        <v>492528</v>
      </c>
      <c r="E5" s="57">
        <f t="shared" ref="E5:E14" si="0">D5/$F$5</f>
        <v>60.202930402034923</v>
      </c>
      <c r="F5" s="58">
        <v>8181.13</v>
      </c>
    </row>
    <row r="6" spans="1:6" ht="24" customHeight="1" x14ac:dyDescent="0.25">
      <c r="A6" s="55">
        <v>2</v>
      </c>
      <c r="B6" s="51" t="s">
        <v>91</v>
      </c>
      <c r="C6" s="53" t="s">
        <v>100</v>
      </c>
      <c r="D6" s="52">
        <v>4126.2</v>
      </c>
      <c r="E6" s="57">
        <f t="shared" si="0"/>
        <v>0.50435575525630316</v>
      </c>
      <c r="F6" s="42"/>
    </row>
    <row r="7" spans="1:6" s="2" customFormat="1" ht="24" customHeight="1" x14ac:dyDescent="0.25">
      <c r="A7" s="55">
        <v>3</v>
      </c>
      <c r="B7" s="49" t="s">
        <v>92</v>
      </c>
      <c r="C7" s="55" t="s">
        <v>24</v>
      </c>
      <c r="D7" s="44">
        <v>1979.9542475000001</v>
      </c>
      <c r="E7" s="57">
        <f t="shared" si="0"/>
        <v>0.24201476415849646</v>
      </c>
      <c r="F7" s="58"/>
    </row>
    <row r="8" spans="1:6" s="2" customFormat="1" ht="24" customHeight="1" x14ac:dyDescent="0.25">
      <c r="A8" s="55">
        <v>4</v>
      </c>
      <c r="B8" s="49" t="s">
        <v>93</v>
      </c>
      <c r="C8" s="55" t="s">
        <v>100</v>
      </c>
      <c r="D8" s="44">
        <v>1095.8900000000001</v>
      </c>
      <c r="E8" s="57">
        <f t="shared" si="0"/>
        <v>0.13395337807857841</v>
      </c>
      <c r="F8" s="58"/>
    </row>
    <row r="9" spans="1:6" s="2" customFormat="1" ht="24" customHeight="1" x14ac:dyDescent="0.25">
      <c r="A9" s="55">
        <v>5</v>
      </c>
      <c r="B9" s="49" t="s">
        <v>94</v>
      </c>
      <c r="C9" s="55" t="s">
        <v>100</v>
      </c>
      <c r="D9" s="44">
        <v>2424.0081</v>
      </c>
      <c r="E9" s="57">
        <f t="shared" si="0"/>
        <v>0.29629257816463006</v>
      </c>
      <c r="F9" s="58"/>
    </row>
    <row r="10" spans="1:6" s="2" customFormat="1" ht="24" customHeight="1" x14ac:dyDescent="0.25">
      <c r="A10" s="55">
        <v>6</v>
      </c>
      <c r="B10" s="49" t="s">
        <v>95</v>
      </c>
      <c r="C10" s="55" t="s">
        <v>100</v>
      </c>
      <c r="D10" s="44">
        <v>3261.5378999999998</v>
      </c>
      <c r="E10" s="57">
        <f t="shared" si="0"/>
        <v>0.39866594223536356</v>
      </c>
      <c r="F10" s="58"/>
    </row>
    <row r="11" spans="1:6" s="2" customFormat="1" ht="24" customHeight="1" x14ac:dyDescent="0.25">
      <c r="A11" s="55">
        <v>7</v>
      </c>
      <c r="B11" s="49" t="s">
        <v>96</v>
      </c>
      <c r="C11" s="55" t="s">
        <v>0</v>
      </c>
      <c r="D11" s="44">
        <v>7414.0155000000004</v>
      </c>
      <c r="E11" s="57">
        <f t="shared" si="0"/>
        <v>0.90623367432127355</v>
      </c>
      <c r="F11" s="58"/>
    </row>
    <row r="12" spans="1:6" s="2" customFormat="1" ht="24" customHeight="1" x14ac:dyDescent="0.25">
      <c r="A12" s="55">
        <v>8</v>
      </c>
      <c r="B12" s="49" t="s">
        <v>101</v>
      </c>
      <c r="C12" s="55" t="s">
        <v>0</v>
      </c>
      <c r="D12" s="44">
        <v>824.05430000000001</v>
      </c>
      <c r="E12" s="57">
        <f t="shared" si="0"/>
        <v>0.10072621997205765</v>
      </c>
      <c r="F12" s="58"/>
    </row>
    <row r="13" spans="1:6" s="2" customFormat="1" ht="36" customHeight="1" x14ac:dyDescent="0.25">
      <c r="A13" s="55">
        <v>9</v>
      </c>
      <c r="B13" s="59" t="s">
        <v>97</v>
      </c>
      <c r="C13" s="55" t="s">
        <v>0</v>
      </c>
      <c r="D13" s="44">
        <v>1795.3552999999999</v>
      </c>
      <c r="E13" s="57">
        <f t="shared" si="0"/>
        <v>0.2194507726927698</v>
      </c>
      <c r="F13" s="58"/>
    </row>
    <row r="14" spans="1:6" s="2" customFormat="1" ht="24" customHeight="1" x14ac:dyDescent="0.25">
      <c r="A14" s="55">
        <v>10</v>
      </c>
      <c r="B14" s="49" t="s">
        <v>98</v>
      </c>
      <c r="C14" s="55" t="s">
        <v>23</v>
      </c>
      <c r="D14" s="44">
        <v>6747.3855000000003</v>
      </c>
      <c r="E14" s="57">
        <f t="shared" si="0"/>
        <v>0.82474982062380142</v>
      </c>
      <c r="F14" s="58"/>
    </row>
    <row r="15" spans="1:6" s="13" customFormat="1" ht="24" customHeight="1" x14ac:dyDescent="0.25">
      <c r="A15" s="55">
        <v>9</v>
      </c>
      <c r="B15" s="49" t="s">
        <v>102</v>
      </c>
      <c r="C15" s="55" t="s">
        <v>25</v>
      </c>
      <c r="D15" s="44">
        <v>4099.38</v>
      </c>
      <c r="E15" s="57">
        <f t="shared" ref="E15:E20" si="1">D15/$F$5</f>
        <v>0.5010774795168883</v>
      </c>
      <c r="F15" s="58"/>
    </row>
    <row r="16" spans="1:6" s="13" customFormat="1" ht="24" customHeight="1" x14ac:dyDescent="0.25">
      <c r="A16" s="55">
        <v>10</v>
      </c>
      <c r="B16" s="49" t="s">
        <v>103</v>
      </c>
      <c r="C16" s="55" t="s">
        <v>25</v>
      </c>
      <c r="D16" s="44">
        <v>4231.6450000000004</v>
      </c>
      <c r="E16" s="57">
        <f t="shared" si="1"/>
        <v>0.51724456157034548</v>
      </c>
      <c r="F16" s="58"/>
    </row>
    <row r="17" spans="1:6" s="13" customFormat="1" ht="24" customHeight="1" x14ac:dyDescent="0.25">
      <c r="A17" s="55">
        <v>11</v>
      </c>
      <c r="B17" s="49" t="s">
        <v>104</v>
      </c>
      <c r="C17" s="55" t="s">
        <v>42</v>
      </c>
      <c r="D17" s="44">
        <v>5931.19</v>
      </c>
      <c r="E17" s="57">
        <f t="shared" si="1"/>
        <v>0.72498420144894404</v>
      </c>
      <c r="F17" s="58"/>
    </row>
    <row r="18" spans="1:6" s="13" customFormat="1" ht="24" customHeight="1" x14ac:dyDescent="0.25">
      <c r="A18" s="55">
        <v>12</v>
      </c>
      <c r="B18" s="49" t="s">
        <v>105</v>
      </c>
      <c r="C18" s="55" t="s">
        <v>25</v>
      </c>
      <c r="D18" s="44">
        <v>27804.138999999999</v>
      </c>
      <c r="E18" s="57">
        <f t="shared" si="1"/>
        <v>3.3985695130134834</v>
      </c>
      <c r="F18" s="58"/>
    </row>
    <row r="19" spans="1:6" s="13" customFormat="1" ht="24" customHeight="1" x14ac:dyDescent="0.25">
      <c r="A19" s="55">
        <v>13</v>
      </c>
      <c r="B19" s="49" t="s">
        <v>106</v>
      </c>
      <c r="C19" s="55" t="s">
        <v>25</v>
      </c>
      <c r="D19" s="44">
        <v>93345.0766</v>
      </c>
      <c r="E19" s="57">
        <f t="shared" si="1"/>
        <v>11.40980238671186</v>
      </c>
      <c r="F19" s="58"/>
    </row>
    <row r="20" spans="1:6" s="13" customFormat="1" ht="24" customHeight="1" x14ac:dyDescent="0.25">
      <c r="A20" s="55">
        <v>14</v>
      </c>
      <c r="B20" s="49" t="s">
        <v>107</v>
      </c>
      <c r="C20" s="55" t="s">
        <v>25</v>
      </c>
      <c r="D20" s="44">
        <v>1188.1841999999999</v>
      </c>
      <c r="E20" s="57">
        <f t="shared" si="1"/>
        <v>0.14523472918777722</v>
      </c>
      <c r="F20" s="58"/>
    </row>
    <row r="21" spans="1:6" s="13" customFormat="1" ht="24" customHeight="1" x14ac:dyDescent="0.15">
      <c r="A21" s="11"/>
      <c r="B21" s="8"/>
      <c r="C21" s="11"/>
      <c r="D21" s="9"/>
      <c r="E21" s="10"/>
    </row>
    <row r="22" spans="1:6" ht="24" customHeight="1" x14ac:dyDescent="0.15">
      <c r="A22" s="6"/>
      <c r="B22" s="7"/>
      <c r="C22" s="7"/>
      <c r="D22" s="7"/>
      <c r="E22" s="12"/>
    </row>
    <row r="23" spans="1:6" ht="24" customHeight="1" x14ac:dyDescent="0.15">
      <c r="A23" s="7"/>
      <c r="B23" s="7"/>
      <c r="C23" s="7"/>
      <c r="D23" s="7"/>
      <c r="E23" s="12"/>
    </row>
    <row r="24" spans="1:6" ht="24" customHeight="1" x14ac:dyDescent="0.15">
      <c r="A24" s="7"/>
      <c r="B24" s="7"/>
      <c r="C24" s="7"/>
      <c r="D24" s="7"/>
      <c r="E24" s="12"/>
    </row>
    <row r="25" spans="1:6" ht="24" customHeight="1" x14ac:dyDescent="0.15">
      <c r="A25" s="7"/>
      <c r="B25" s="7"/>
      <c r="C25" s="7"/>
      <c r="D25" s="7"/>
      <c r="E25" s="12"/>
    </row>
    <row r="26" spans="1:6" ht="24" customHeight="1" x14ac:dyDescent="0.15">
      <c r="A26" s="7"/>
      <c r="B26" s="7"/>
      <c r="C26" s="7"/>
      <c r="D26" s="7"/>
      <c r="E26" s="12"/>
    </row>
    <row r="27" spans="1:6" ht="33.75" customHeight="1" x14ac:dyDescent="0.15">
      <c r="A27" s="102" t="s">
        <v>110</v>
      </c>
      <c r="B27" s="103"/>
      <c r="C27" s="103"/>
      <c r="D27" s="103"/>
      <c r="E27" s="103"/>
    </row>
    <row r="28" spans="1:6" ht="20.25" customHeight="1" x14ac:dyDescent="0.15">
      <c r="A28" s="62" t="s">
        <v>108</v>
      </c>
    </row>
  </sheetData>
  <mergeCells count="4">
    <mergeCell ref="A2:E2"/>
    <mergeCell ref="A27:E27"/>
    <mergeCell ref="A1:F1"/>
    <mergeCell ref="A3:F3"/>
  </mergeCells>
  <phoneticPr fontId="7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 r:id="rId1"/>
  <headerFooter>
    <oddFooter>&amp;L&amp;10制表单位：东莞市建设工程造价管理站&amp;11
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</vt:i4>
      </vt:variant>
    </vt:vector>
  </HeadingPairs>
  <TitlesOfParts>
    <vt:vector size="5" baseType="lpstr">
      <vt:lpstr>表1工程造价指标分析表</vt:lpstr>
      <vt:lpstr>表2主要材料耗用量</vt:lpstr>
      <vt:lpstr>表1工程造价指标分析表!Print_Area</vt:lpstr>
      <vt:lpstr>表2主要材料耗用量!Print_Area</vt:lpstr>
      <vt:lpstr>表1工程造价指标分析表!Print_Titles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张惠东</cp:lastModifiedBy>
  <cp:lastPrinted>2019-09-02T07:03:45Z</cp:lastPrinted>
  <dcterms:created xsi:type="dcterms:W3CDTF">2006-09-16T00:00:00Z</dcterms:created>
  <dcterms:modified xsi:type="dcterms:W3CDTF">2019-09-02T07:05:09Z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