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345" windowHeight="13065" activeTab="1"/>
  </bookViews>
  <sheets>
    <sheet name="表1工程造价指标分析表" sheetId="1" r:id="rId1"/>
    <sheet name="表2主要材料耗用量" sheetId="2" r:id="rId2"/>
  </sheets>
  <definedNames>
    <definedName name="_xlnm.Print_Area" localSheetId="0">表1工程造价指标分析表!$A$1:$G$57</definedName>
    <definedName name="_xlnm.Print_Area" localSheetId="1">表2主要材料耗用量!$A$1:$E$28</definedName>
    <definedName name="_xlnm.Print_Titles" localSheetId="0">表1工程造价指标分析表!$6:$6</definedName>
  </definedNames>
  <calcPr calcId="144525"/>
</workbook>
</file>

<file path=xl/calcChain.xml><?xml version="1.0" encoding="utf-8"?>
<calcChain xmlns="http://schemas.openxmlformats.org/spreadsheetml/2006/main">
  <c r="D18" i="2" l="1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E11" i="2"/>
  <c r="D10" i="2"/>
  <c r="E10" i="2" s="1"/>
  <c r="E9" i="2"/>
  <c r="E8" i="2"/>
  <c r="E7" i="2"/>
  <c r="E6" i="2"/>
  <c r="E5" i="2"/>
  <c r="F53" i="1"/>
  <c r="F51" i="1"/>
  <c r="F50" i="1"/>
  <c r="D49" i="1"/>
  <c r="D47" i="1" s="1"/>
  <c r="F48" i="1"/>
  <c r="F45" i="1"/>
  <c r="F44" i="1"/>
  <c r="F43" i="1"/>
  <c r="F42" i="1"/>
  <c r="D41" i="1"/>
  <c r="D38" i="1"/>
  <c r="F37" i="1"/>
  <c r="F36" i="1"/>
  <c r="F35" i="1"/>
  <c r="D34" i="1"/>
  <c r="F34" i="1" s="1"/>
  <c r="D33" i="1"/>
  <c r="D32" i="1"/>
  <c r="D31" i="1"/>
  <c r="F31" i="1" s="1"/>
  <c r="F27" i="1"/>
  <c r="F26" i="1"/>
  <c r="F25" i="1"/>
  <c r="F24" i="1"/>
  <c r="F23" i="1"/>
  <c r="F22" i="1"/>
  <c r="F21" i="1"/>
  <c r="F20" i="1"/>
  <c r="F19" i="1"/>
  <c r="D18" i="1"/>
  <c r="F18" i="1" s="1"/>
  <c r="D17" i="1"/>
  <c r="D16" i="1"/>
  <c r="F16" i="1" s="1"/>
  <c r="F15" i="1"/>
  <c r="F14" i="1"/>
  <c r="F13" i="1"/>
  <c r="D12" i="1"/>
  <c r="F12" i="1" s="1"/>
  <c r="D11" i="1"/>
  <c r="D10" i="1"/>
  <c r="G10" i="1" s="1"/>
  <c r="F9" i="1"/>
  <c r="D8" i="1"/>
  <c r="D30" i="1" l="1"/>
  <c r="F30" i="1" s="1"/>
  <c r="F47" i="1"/>
  <c r="F38" i="1"/>
  <c r="F10" i="1"/>
  <c r="F17" i="1"/>
  <c r="F41" i="1"/>
  <c r="F49" i="1"/>
  <c r="F8" i="1"/>
  <c r="F11" i="1"/>
  <c r="F33" i="1"/>
  <c r="D7" i="1"/>
  <c r="F7" i="1" s="1"/>
  <c r="F32" i="1"/>
  <c r="D52" i="1" l="1"/>
  <c r="D54" i="1" l="1"/>
  <c r="G52" i="1"/>
  <c r="F52" i="1"/>
  <c r="G50" i="1" l="1"/>
  <c r="G42" i="1"/>
  <c r="G37" i="1"/>
  <c r="G15" i="1"/>
  <c r="G53" i="1"/>
  <c r="G25" i="1"/>
  <c r="G21" i="1"/>
  <c r="G20" i="1"/>
  <c r="G13" i="1"/>
  <c r="G48" i="1"/>
  <c r="G27" i="1"/>
  <c r="G23" i="1"/>
  <c r="G12" i="1"/>
  <c r="G31" i="1"/>
  <c r="G26" i="1"/>
  <c r="G18" i="1"/>
  <c r="G9" i="1"/>
  <c r="G19" i="1"/>
  <c r="G54" i="1"/>
  <c r="G43" i="1"/>
  <c r="G34" i="1"/>
  <c r="G45" i="1"/>
  <c r="G36" i="1"/>
  <c r="G14" i="1"/>
  <c r="G24" i="1"/>
  <c r="G44" i="1"/>
  <c r="G35" i="1"/>
  <c r="G51" i="1"/>
  <c r="F54" i="1"/>
  <c r="G22" i="1"/>
  <c r="G33" i="1"/>
  <c r="G16" i="1"/>
  <c r="G30" i="1"/>
  <c r="G8" i="1"/>
  <c r="G41" i="1"/>
  <c r="G17" i="1"/>
  <c r="G38" i="1"/>
  <c r="G49" i="1"/>
  <c r="G32" i="1"/>
  <c r="G47" i="1"/>
  <c r="G11" i="1"/>
  <c r="G7" i="1"/>
</calcChain>
</file>

<file path=xl/sharedStrings.xml><?xml version="1.0" encoding="utf-8"?>
<sst xmlns="http://schemas.openxmlformats.org/spreadsheetml/2006/main" count="95" uniqueCount="84">
  <si>
    <t>造价指标分析表编写人员：（签字）</t>
  </si>
  <si>
    <t>t</t>
  </si>
  <si>
    <t>kg</t>
  </si>
  <si>
    <t>m</t>
  </si>
  <si>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</si>
  <si>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材料名称</t>
    </r>
  </si>
  <si>
    <r>
      <rPr>
        <sz val="12"/>
        <color theme="1"/>
        <rFont val="宋体"/>
        <family val="3"/>
        <charset val="134"/>
      </rPr>
      <t>单位</t>
    </r>
  </si>
  <si>
    <r>
      <rPr>
        <sz val="12"/>
        <color theme="1"/>
        <rFont val="宋体"/>
        <family val="3"/>
        <charset val="134"/>
      </rPr>
      <t>数量</t>
    </r>
  </si>
  <si>
    <r>
      <rPr>
        <sz val="12"/>
        <color theme="1"/>
        <rFont val="宋体"/>
        <family val="3"/>
        <charset val="134"/>
      </rPr>
      <t>钢筋</t>
    </r>
  </si>
  <si>
    <r>
      <rPr>
        <sz val="12"/>
        <color theme="1"/>
        <rFont val="宋体"/>
        <family val="3"/>
        <charset val="134"/>
      </rPr>
      <t>混凝土</t>
    </r>
  </si>
  <si>
    <r>
      <rPr>
        <sz val="12"/>
        <color theme="1"/>
        <rFont val="宋体"/>
        <family val="3"/>
        <charset val="134"/>
      </rPr>
      <t>水泥</t>
    </r>
  </si>
  <si>
    <r>
      <rPr>
        <sz val="12"/>
        <color theme="1"/>
        <rFont val="宋体"/>
        <family val="3"/>
        <charset val="134"/>
      </rPr>
      <t>实心砖</t>
    </r>
  </si>
  <si>
    <r>
      <rPr>
        <sz val="12"/>
        <color theme="1"/>
        <rFont val="宋体"/>
        <family val="3"/>
        <charset val="134"/>
      </rPr>
      <t>千块</t>
    </r>
  </si>
  <si>
    <r>
      <rPr>
        <sz val="12"/>
        <color theme="1"/>
        <rFont val="宋体"/>
        <family val="3"/>
        <charset val="134"/>
      </rPr>
      <t>蒸压加气砼砌块</t>
    </r>
  </si>
  <si>
    <r>
      <rPr>
        <sz val="12"/>
        <color theme="1"/>
        <rFont val="宋体"/>
        <family val="3"/>
        <charset val="134"/>
      </rPr>
      <t>碎石</t>
    </r>
  </si>
  <si>
    <r>
      <rPr>
        <sz val="12"/>
        <color theme="1"/>
        <rFont val="宋体"/>
        <family val="3"/>
        <charset val="134"/>
      </rPr>
      <t>砂</t>
    </r>
  </si>
  <si>
    <r>
      <rPr>
        <sz val="12"/>
        <color theme="1"/>
        <rFont val="宋体"/>
        <family val="3"/>
        <charset val="134"/>
      </rPr>
      <t>防水涂料</t>
    </r>
  </si>
  <si>
    <r>
      <rPr>
        <sz val="12"/>
        <color theme="1"/>
        <rFont val="宋体"/>
        <family val="3"/>
        <charset val="134"/>
      </rPr>
      <t>不锈钢管</t>
    </r>
  </si>
  <si>
    <r>
      <t>PVC</t>
    </r>
    <r>
      <rPr>
        <sz val="12"/>
        <color theme="1"/>
        <rFont val="宋体"/>
        <family val="3"/>
        <charset val="134"/>
      </rPr>
      <t>管</t>
    </r>
  </si>
  <si>
    <r>
      <t>UPVC</t>
    </r>
    <r>
      <rPr>
        <sz val="12"/>
        <color theme="1"/>
        <rFont val="宋体"/>
        <family val="3"/>
        <charset val="134"/>
      </rPr>
      <t>管</t>
    </r>
  </si>
  <si>
    <r>
      <rPr>
        <sz val="12"/>
        <color theme="1"/>
        <rFont val="宋体"/>
        <family val="3"/>
        <charset val="134"/>
      </rPr>
      <t>电力电缆</t>
    </r>
  </si>
  <si>
    <r>
      <rPr>
        <sz val="12"/>
        <color theme="1"/>
        <rFont val="宋体"/>
        <family val="3"/>
        <charset val="134"/>
      </rPr>
      <t>镀锌电线管</t>
    </r>
  </si>
  <si>
    <r>
      <rPr>
        <sz val="12"/>
        <color theme="1"/>
        <rFont val="宋体"/>
        <family val="3"/>
        <charset val="134"/>
      </rPr>
      <t>绝缘电线</t>
    </r>
  </si>
  <si>
    <r>
      <rPr>
        <sz val="12"/>
        <color theme="1"/>
        <rFont val="宋体"/>
        <family val="3"/>
        <charset val="134"/>
      </rPr>
      <t>单位消耗量
（</t>
    </r>
    <r>
      <rPr>
        <sz val="12"/>
        <color theme="1"/>
        <rFont val="Times New Roman"/>
        <family val="1"/>
      </rPr>
      <t xml:space="preserve"> 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)</t>
    </r>
    <r>
      <rPr>
        <sz val="12"/>
        <color theme="1"/>
        <rFont val="宋体"/>
        <family val="3"/>
        <charset val="134"/>
      </rPr>
      <t>或（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3"/>
        <charset val="134"/>
      </rPr>
      <t>）</t>
    </r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</si>
  <si>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</si>
  <si>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</si>
  <si>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</si>
  <si>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</si>
  <si>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建筑工程</t>
    </r>
  </si>
  <si>
    <r>
      <rPr>
        <b/>
        <sz val="12"/>
        <color rgb="FF333333"/>
        <rFont val="宋体"/>
        <family val="3"/>
        <charset val="134"/>
      </rPr>
      <t>安装工程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</si>
  <si>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</si>
  <si>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</si>
  <si>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</si>
  <si>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</si>
  <si>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含税工程造价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</si>
  <si>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</t>
    </r>
    <r>
      <rPr>
        <b/>
        <sz val="12"/>
        <color rgb="FF333333"/>
        <rFont val="宋体"/>
        <family val="3"/>
        <charset val="134"/>
      </rPr>
      <t>㎡）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</si>
  <si>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</si>
  <si>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sz val="12"/>
        <color rgb="FF333333"/>
        <rFont val="宋体"/>
        <family val="3"/>
        <charset val="134"/>
      </rPr>
      <t>工程概况特征：结构类型：（框架剪力墙结构）；建筑面积：（</t>
    </r>
    <r>
      <rPr>
        <sz val="12"/>
        <color rgb="FF333333"/>
        <rFont val="Times New Roman"/>
        <family val="1"/>
      </rPr>
      <t>261806.306</t>
    </r>
    <r>
      <rPr>
        <sz val="12"/>
        <color rgb="FF333333"/>
        <rFont val="宋体"/>
        <family val="3"/>
        <charset val="134"/>
      </rPr>
      <t>）㎡，其中，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以下面积（）㎡，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以上面积（）㎡；弃土运距（</t>
    </r>
    <r>
      <rPr>
        <sz val="12"/>
        <color rgb="FF333333"/>
        <rFont val="Times New Roman"/>
        <family val="1"/>
      </rPr>
      <t>10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km</t>
    </r>
    <r>
      <rPr>
        <sz val="12"/>
        <color rgb="FF333333"/>
        <rFont val="宋体"/>
        <family val="3"/>
        <charset val="134"/>
      </rPr>
      <t>；建筑物层数：（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地上</t>
    </r>
    <r>
      <rPr>
        <sz val="12"/>
        <color rgb="FF333333"/>
        <rFont val="Times New Roman"/>
        <family val="1"/>
      </rPr>
      <t>33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/32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/31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/3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/1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，地下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），其中地下（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family val="3"/>
        <charset val="134"/>
      </rPr>
      <t>）层，地上（</t>
    </r>
    <r>
      <rPr>
        <sz val="12"/>
        <color rgb="FF333333"/>
        <rFont val="Times New Roman"/>
        <family val="1"/>
      </rPr>
      <t>33/32/31/3/1</t>
    </r>
    <r>
      <rPr>
        <sz val="12"/>
        <color rgb="FF333333"/>
        <rFont val="宋体"/>
        <family val="3"/>
        <charset val="134"/>
      </rPr>
      <t>）层；工程类型：（一类建筑）；基础材料：（预制管桩、桩承台基础）；幕墙材料名称及规格：（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）；砖砌体名称：（蒸压粉煤灰砖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混凝土空心砌块）；外墙厚度：（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）；内墙厚度：（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）；外墙材料名称及规格：（外墙涂料面、干挂石材）；墙面材料名称及规格（内墙面混合砂浆、公共部位乳胶漆墙面）；天棚材料名称及规格（满刮腻子</t>
    </r>
    <r>
      <rPr>
        <sz val="12"/>
        <color rgb="FF333333"/>
        <rFont val="Times New Roman"/>
        <family val="1"/>
      </rPr>
      <t>,</t>
    </r>
    <r>
      <rPr>
        <sz val="12"/>
        <color rgb="FF333333"/>
        <rFont val="宋体"/>
        <family val="3"/>
        <charset val="134"/>
      </rPr>
      <t>刷涂料）；地面材料名称及规格（楼板结构面、公共部位地面砖）；屋面材料名称及规格（防滑地砖屋面，细石砼保护层配双向钢筋）；其他情况说明（）。</t>
    </r>
    <phoneticPr fontId="3" type="noConversion"/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</si>
  <si>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</si>
  <si>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土石方工程</t>
    </r>
  </si>
  <si>
    <r>
      <rPr>
        <sz val="11"/>
        <color theme="1"/>
        <rFont val="宋体"/>
        <family val="3"/>
        <charset val="134"/>
      </rPr>
      <t>维护及支护工程</t>
    </r>
  </si>
  <si>
    <r>
      <rPr>
        <sz val="11"/>
        <color theme="1"/>
        <rFont val="宋体"/>
        <family val="3"/>
        <charset val="134"/>
      </rPr>
      <t>桩基础工程</t>
    </r>
  </si>
  <si>
    <r>
      <rPr>
        <sz val="11"/>
        <color theme="1"/>
        <rFont val="宋体"/>
        <family val="3"/>
        <charset val="134"/>
      </rPr>
      <t>砌筑工程</t>
    </r>
  </si>
  <si>
    <r>
      <rPr>
        <sz val="11"/>
        <color theme="1"/>
        <rFont val="宋体"/>
        <family val="3"/>
        <charset val="134"/>
      </rPr>
      <t>混凝土及钢筋砼工程</t>
    </r>
  </si>
  <si>
    <r>
      <rPr>
        <sz val="11"/>
        <color theme="1"/>
        <rFont val="宋体"/>
        <family val="3"/>
        <charset val="134"/>
      </rPr>
      <t>装配式混凝土结构、建筑构件及部品工程</t>
    </r>
  </si>
  <si>
    <r>
      <rPr>
        <sz val="11"/>
        <color theme="1"/>
        <rFont val="宋体"/>
        <family val="3"/>
        <charset val="134"/>
      </rPr>
      <t>金属结构工程</t>
    </r>
  </si>
  <si>
    <r>
      <rPr>
        <sz val="11"/>
        <color theme="1"/>
        <rFont val="宋体"/>
        <family val="3"/>
        <charset val="134"/>
      </rPr>
      <t>木结构工程</t>
    </r>
  </si>
  <si>
    <r>
      <rPr>
        <sz val="11"/>
        <color theme="1"/>
        <rFont val="宋体"/>
        <family val="3"/>
        <charset val="134"/>
      </rPr>
      <t>门窗工程</t>
    </r>
  </si>
  <si>
    <r>
      <rPr>
        <sz val="11"/>
        <color theme="1"/>
        <rFont val="宋体"/>
        <family val="3"/>
        <charset val="134"/>
      </rPr>
      <t>屋面及防水工程</t>
    </r>
  </si>
  <si>
    <r>
      <rPr>
        <sz val="11"/>
        <color theme="1"/>
        <rFont val="宋体"/>
        <family val="3"/>
        <charset val="134"/>
      </rPr>
      <t>保温、隔热、防腐工程</t>
    </r>
  </si>
  <si>
    <r>
      <rPr>
        <sz val="11"/>
        <color theme="1"/>
        <rFont val="宋体"/>
        <family val="3"/>
        <charset val="134"/>
      </rPr>
      <t>楼地面工程</t>
    </r>
  </si>
  <si>
    <r>
      <rPr>
        <sz val="11"/>
        <color theme="1"/>
        <rFont val="宋体"/>
        <family val="3"/>
        <charset val="134"/>
      </rPr>
      <t>墙、柱面装饰与隔断、幕墙工程</t>
    </r>
  </si>
  <si>
    <r>
      <rPr>
        <sz val="11"/>
        <color theme="1"/>
        <rFont val="宋体"/>
        <family val="3"/>
        <charset val="134"/>
      </rPr>
      <t>天棚工程</t>
    </r>
  </si>
  <si>
    <r>
      <rPr>
        <sz val="11"/>
        <color theme="1"/>
        <rFont val="宋体"/>
        <family val="3"/>
        <charset val="134"/>
      </rPr>
      <t>油漆涂料裱糊工程</t>
    </r>
  </si>
  <si>
    <r>
      <rPr>
        <sz val="11"/>
        <color theme="1"/>
        <rFont val="宋体"/>
        <family val="3"/>
        <charset val="134"/>
      </rPr>
      <t>其他装饰工程</t>
    </r>
  </si>
  <si>
    <r>
      <rPr>
        <sz val="11"/>
        <color theme="1"/>
        <rFont val="宋体"/>
        <family val="3"/>
        <charset val="134"/>
      </rPr>
      <t>景观工程</t>
    </r>
  </si>
  <si>
    <r>
      <rPr>
        <sz val="11"/>
        <color theme="1"/>
        <rFont val="宋体"/>
        <family val="3"/>
        <charset val="134"/>
      </rPr>
      <t>石作工程</t>
    </r>
  </si>
  <si>
    <r>
      <rPr>
        <sz val="11"/>
        <color theme="1"/>
        <rFont val="宋体"/>
        <family val="3"/>
        <charset val="134"/>
      </rPr>
      <t>拆除工程</t>
    </r>
  </si>
  <si>
    <r>
      <rPr>
        <sz val="11"/>
        <color theme="1"/>
        <rFont val="宋体"/>
        <family val="3"/>
        <charset val="134"/>
      </rPr>
      <t>其他工程（上述未包含部分可以补充）</t>
    </r>
  </si>
  <si>
    <r>
      <rPr>
        <sz val="11"/>
        <color theme="1"/>
        <rFont val="宋体"/>
        <family val="3"/>
        <charset val="134"/>
      </rPr>
      <t>电气工程</t>
    </r>
  </si>
  <si>
    <r>
      <rPr>
        <sz val="11"/>
        <color theme="1"/>
        <rFont val="宋体"/>
        <family val="3"/>
        <charset val="134"/>
      </rPr>
      <t>给水工程</t>
    </r>
  </si>
  <si>
    <r>
      <rPr>
        <sz val="11"/>
        <color theme="1"/>
        <rFont val="宋体"/>
        <family val="3"/>
        <charset val="134"/>
      </rPr>
      <t>排水工程</t>
    </r>
  </si>
  <si>
    <r>
      <rPr>
        <sz val="11"/>
        <color theme="1"/>
        <rFont val="宋体"/>
        <family val="3"/>
        <charset val="134"/>
      </rPr>
      <t>消防工程</t>
    </r>
  </si>
  <si>
    <r>
      <rPr>
        <sz val="11"/>
        <color theme="1"/>
        <rFont val="宋体"/>
        <family val="3"/>
        <charset val="134"/>
      </rPr>
      <t>电梯工程</t>
    </r>
  </si>
  <si>
    <r>
      <rPr>
        <sz val="11"/>
        <color theme="1"/>
        <rFont val="宋体"/>
        <family val="3"/>
        <charset val="134"/>
      </rPr>
      <t>空调通风工程</t>
    </r>
  </si>
  <si>
    <r>
      <rPr>
        <sz val="11"/>
        <color theme="1"/>
        <rFont val="宋体"/>
        <family val="3"/>
        <charset val="134"/>
      </rPr>
      <t>建筑智能工程</t>
    </r>
  </si>
  <si>
    <r>
      <rPr>
        <sz val="11"/>
        <color theme="1"/>
        <rFont val="宋体"/>
        <family val="3"/>
        <charset val="134"/>
      </rPr>
      <t>其他工程（上述未包括工程可以补充）</t>
    </r>
  </si>
  <si>
    <r>
      <rPr>
        <b/>
        <sz val="11"/>
        <color theme="1"/>
        <rFont val="宋体"/>
        <family val="3"/>
        <charset val="134"/>
      </rPr>
      <t>室外配套</t>
    </r>
  </si>
  <si>
    <r>
      <rPr>
        <sz val="11"/>
        <color theme="1"/>
        <rFont val="宋体"/>
        <family val="3"/>
        <charset val="134"/>
      </rPr>
      <t>园建</t>
    </r>
  </si>
  <si>
    <r>
      <rPr>
        <sz val="11"/>
        <color theme="1"/>
        <rFont val="宋体"/>
        <family val="3"/>
        <charset val="134"/>
      </rPr>
      <t>绿化</t>
    </r>
  </si>
  <si>
    <r>
      <rPr>
        <sz val="11"/>
        <color theme="1"/>
        <rFont val="宋体"/>
        <family val="3"/>
        <charset val="134"/>
      </rPr>
      <t>园林给排水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</si>
  <si>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</si>
  <si>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</si>
  <si>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1+2+3+4+5+6</t>
    </r>
    <r>
      <rPr>
        <b/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</si>
  <si>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人工费</t>
    </r>
  </si>
  <si>
    <r>
      <t xml:space="preserve">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2019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20</t>
    </r>
    <r>
      <rPr>
        <sz val="11"/>
        <color theme="1"/>
        <rFont val="宋体"/>
        <family val="3"/>
        <charset val="134"/>
      </rPr>
      <t>日</t>
    </r>
    <phoneticPr fontId="3" type="noConversion"/>
  </si>
  <si>
    <t>备注：本项目招标控制价备案时间为2019年2月20日</t>
    <phoneticPr fontId="3" type="noConversion"/>
  </si>
  <si>
    <t>造价指标分析表编写人员：（签字）</t>
    <phoneticPr fontId="3" type="noConversion"/>
  </si>
  <si>
    <t>注：1.单位消耗量是根据每个项目总建筑面积或长度确定，根据项目实际进行填写
    2.本项目招标控制价备案时间为2019年2月20日</t>
    <phoneticPr fontId="3" type="noConversion"/>
  </si>
  <si>
    <t xml:space="preserve">附件4：实例4某花园建设工程造价指标分析表 </t>
    <phoneticPr fontId="3" type="noConversion"/>
  </si>
  <si>
    <t>填报单位：某造价咨询有限公司</t>
    <phoneticPr fontId="3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</si>
  <si>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:                                                    </t>
    </r>
    <r>
      <rPr>
        <b/>
        <sz val="18"/>
        <color theme="1"/>
        <rFont val="宋体"/>
        <family val="3"/>
        <charset val="134"/>
      </rPr>
      <t>工程造价指标分析表</t>
    </r>
    <phoneticPr fontId="3" type="noConversion"/>
  </si>
  <si>
    <r>
      <rPr>
        <sz val="11"/>
        <color theme="1"/>
        <rFont val="宋体"/>
        <family val="3"/>
        <charset val="134"/>
      </rPr>
      <t>填表单位：某造价咨询有限公司</t>
    </r>
    <r>
      <rPr>
        <sz val="11"/>
        <color theme="1"/>
        <rFont val="Times New Roman"/>
        <family val="1"/>
      </rPr>
      <t xml:space="preserve">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2019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20 </t>
    </r>
    <r>
      <rPr>
        <sz val="11"/>
        <color theme="1"/>
        <rFont val="宋体"/>
        <family val="3"/>
        <charset val="134"/>
      </rPr>
      <t>日</t>
    </r>
    <phoneticPr fontId="3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</si>
  <si>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                                     </t>
    </r>
    <r>
      <rPr>
        <b/>
        <sz val="18"/>
        <color theme="1"/>
        <rFont val="宋体"/>
        <family val="3"/>
        <charset val="134"/>
      </rPr>
      <t>主要材料耗用量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</si>
</sst>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0_ "/>
  </numFmts>
  <fonts count="18" x14ac:knownFonts="1">
    <font>
      <sz val="11"/>
      <color theme="1"/>
      <name val="宋体"/>
      <charset val="134"/>
      <scheme val="minor"/>
    </font>
    <font>
      <b/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Alignment="1"/>
    <xf numFmtId="0" fontId="0" fillId="0" borderId="0" xfId="0" applyFill="1" applyBorder="1"/>
    <xf numFmtId="0" fontId="0" fillId="0" borderId="0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7" fillId="0" borderId="0" xfId="0" applyFont="1"/>
    <xf numFmtId="0" fontId="4" fillId="0" borderId="0" xfId="0" applyFont="1"/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zoomScale="115" zoomScaleNormal="115" workbookViewId="0">
      <selection sqref="A1:G1"/>
    </sheetView>
  </sheetViews>
  <sheetFormatPr defaultColWidth="9" defaultRowHeight="13.5" x14ac:dyDescent="0.15"/>
  <cols>
    <col min="1" max="1" width="7.125" customWidth="1"/>
    <col min="2" max="2" width="9.75" customWidth="1"/>
    <col min="3" max="3" width="14.5" customWidth="1"/>
    <col min="4" max="4" width="10" customWidth="1"/>
    <col min="5" max="5" width="12.375" customWidth="1"/>
    <col min="6" max="6" width="18.375" customWidth="1"/>
    <col min="7" max="7" width="16.5" customWidth="1"/>
    <col min="8" max="8" width="9.375"/>
    <col min="9" max="9" width="12.625"/>
    <col min="10" max="11" width="12.625" style="2" customWidth="1"/>
    <col min="12" max="12" width="11.5" style="2" customWidth="1"/>
    <col min="13" max="14" width="12.625" style="2" customWidth="1"/>
    <col min="15" max="16" width="11.5" style="2" customWidth="1"/>
    <col min="17" max="17" width="10.375" style="2" customWidth="1"/>
    <col min="18" max="23" width="11.5" style="2" customWidth="1"/>
    <col min="24" max="26" width="12.625" style="2" customWidth="1"/>
    <col min="27" max="27" width="9.375" style="2" customWidth="1"/>
    <col min="28" max="28" width="11.5" style="2" customWidth="1"/>
    <col min="29" max="31" width="12.625"/>
    <col min="33" max="33" width="24" customWidth="1"/>
  </cols>
  <sheetData>
    <row r="1" spans="1:38" ht="18.75" customHeight="1" x14ac:dyDescent="0.15">
      <c r="A1" s="62" t="s">
        <v>79</v>
      </c>
      <c r="B1" s="62"/>
      <c r="C1" s="62"/>
      <c r="D1" s="62"/>
      <c r="E1" s="62"/>
      <c r="F1" s="62"/>
      <c r="G1" s="62"/>
    </row>
    <row r="2" spans="1:38" ht="44.25" customHeight="1" x14ac:dyDescent="0.15">
      <c r="A2" s="63" t="s">
        <v>81</v>
      </c>
      <c r="B2" s="63"/>
      <c r="C2" s="63"/>
      <c r="D2" s="63"/>
      <c r="E2" s="63"/>
      <c r="F2" s="63"/>
      <c r="G2" s="6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4" customHeight="1" x14ac:dyDescent="0.15">
      <c r="A3" s="71" t="s">
        <v>80</v>
      </c>
      <c r="B3" s="34"/>
      <c r="C3" s="34"/>
      <c r="D3" s="34"/>
      <c r="E3" s="35" t="s">
        <v>75</v>
      </c>
      <c r="F3" s="34"/>
      <c r="G3" s="34"/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139.5" customHeight="1" x14ac:dyDescent="0.15">
      <c r="A4" s="64" t="s">
        <v>37</v>
      </c>
      <c r="B4" s="65"/>
      <c r="C4" s="65"/>
      <c r="D4" s="65"/>
      <c r="E4" s="65"/>
      <c r="F4" s="65"/>
      <c r="G4" s="66"/>
      <c r="H4" s="3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21" customHeight="1" x14ac:dyDescent="0.15">
      <c r="A5" s="58" t="s">
        <v>38</v>
      </c>
      <c r="B5" s="58"/>
      <c r="C5" s="58"/>
      <c r="D5" s="58"/>
      <c r="E5" s="58"/>
      <c r="F5" s="58"/>
      <c r="G5" s="58"/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29.25" customHeight="1" x14ac:dyDescent="0.15">
      <c r="A6" s="24" t="s">
        <v>25</v>
      </c>
      <c r="B6" s="59" t="s">
        <v>26</v>
      </c>
      <c r="C6" s="59"/>
      <c r="D6" s="40" t="s">
        <v>27</v>
      </c>
      <c r="E6" s="41"/>
      <c r="F6" s="25" t="s">
        <v>35</v>
      </c>
      <c r="G6" s="25" t="s">
        <v>36</v>
      </c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18.75" customHeight="1" x14ac:dyDescent="0.15">
      <c r="A7" s="24">
        <v>1</v>
      </c>
      <c r="B7" s="60" t="s">
        <v>28</v>
      </c>
      <c r="C7" s="61"/>
      <c r="D7" s="45">
        <f>SUM(D8:E27)</f>
        <v>468278771.0200001</v>
      </c>
      <c r="E7" s="46"/>
      <c r="F7" s="26">
        <f>ROUND(D7/261806.306,2)</f>
        <v>1788.65</v>
      </c>
      <c r="G7" s="27">
        <f>D7/D54</f>
        <v>0.65010379399038087</v>
      </c>
      <c r="H7" s="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 customHeight="1" x14ac:dyDescent="0.15">
      <c r="A8" s="28">
        <v>1.1000000000000001</v>
      </c>
      <c r="B8" s="52" t="s">
        <v>39</v>
      </c>
      <c r="C8" s="52"/>
      <c r="D8" s="40">
        <f>416745.97+1039.85+1117295.91</f>
        <v>1535081.73</v>
      </c>
      <c r="E8" s="41"/>
      <c r="F8" s="26">
        <f>ROUND(D8/261806.306,2)</f>
        <v>5.86</v>
      </c>
      <c r="G8" s="27">
        <f>D8/D54</f>
        <v>2.1311289738472784E-3</v>
      </c>
      <c r="H8" s="3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8" customHeight="1" x14ac:dyDescent="0.15">
      <c r="A9" s="28">
        <v>1.2</v>
      </c>
      <c r="B9" s="52" t="s">
        <v>40</v>
      </c>
      <c r="C9" s="52"/>
      <c r="D9" s="40">
        <v>27320508.210000001</v>
      </c>
      <c r="E9" s="41"/>
      <c r="F9" s="26">
        <f>ROUND(D9/261806.306,2)</f>
        <v>104.35</v>
      </c>
      <c r="G9" s="27">
        <f>D9/D54</f>
        <v>3.7928616756166753E-2</v>
      </c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3"/>
      <c r="AD9" s="3"/>
      <c r="AE9" s="3"/>
      <c r="AF9" s="4"/>
      <c r="AG9" s="4"/>
      <c r="AH9" s="4"/>
      <c r="AI9" s="3"/>
      <c r="AJ9" s="3"/>
      <c r="AK9" s="3"/>
      <c r="AL9" s="3"/>
    </row>
    <row r="10" spans="1:38" ht="18" customHeight="1" x14ac:dyDescent="0.15">
      <c r="A10" s="28">
        <v>1.3</v>
      </c>
      <c r="B10" s="52" t="s">
        <v>41</v>
      </c>
      <c r="C10" s="52"/>
      <c r="D10" s="40">
        <f>3182076.74+8530369.02</f>
        <v>11712445.76</v>
      </c>
      <c r="E10" s="41"/>
      <c r="F10" s="26">
        <f t="shared" ref="F10:F19" si="0">ROUND(D10/261806.306,2)</f>
        <v>44.74</v>
      </c>
      <c r="G10" s="27">
        <f>D10/D55</f>
        <v>7.288432815924574E-2</v>
      </c>
      <c r="H10" s="3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3"/>
      <c r="AD10" s="3"/>
      <c r="AE10" s="3"/>
      <c r="AF10" s="4"/>
      <c r="AG10" s="4"/>
      <c r="AH10" s="4"/>
      <c r="AI10" s="3"/>
      <c r="AJ10" s="3"/>
      <c r="AK10" s="3"/>
      <c r="AL10" s="3"/>
    </row>
    <row r="11" spans="1:38" ht="18" customHeight="1" x14ac:dyDescent="0.15">
      <c r="A11" s="28">
        <v>1.4</v>
      </c>
      <c r="B11" s="52" t="s">
        <v>42</v>
      </c>
      <c r="C11" s="52"/>
      <c r="D11" s="40">
        <f>368487.84+8505.95+1351384.59+1534609.56+1398526.58+1253036.02+1250327.02+1396509.73+1312302.37+265689.11+335788.16+288967.18+193243.02+359064.41+384707.78+198732.56+5189.88+4042.27+4042.27+8917.56+1479852.17+3967483.81</f>
        <v>17369409.84</v>
      </c>
      <c r="E11" s="41"/>
      <c r="F11" s="26">
        <f t="shared" si="0"/>
        <v>66.34</v>
      </c>
      <c r="G11" s="27">
        <f>D11/D54</f>
        <v>2.4113668898041032E-2</v>
      </c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3"/>
      <c r="AD11" s="3"/>
      <c r="AE11" s="13"/>
      <c r="AF11" s="53"/>
      <c r="AG11" s="53"/>
      <c r="AH11" s="4"/>
      <c r="AI11" s="3"/>
      <c r="AJ11" s="3"/>
      <c r="AK11" s="53"/>
      <c r="AL11" s="53"/>
    </row>
    <row r="12" spans="1:38" ht="18" customHeight="1" x14ac:dyDescent="0.15">
      <c r="A12" s="28">
        <v>1.5</v>
      </c>
      <c r="B12" s="52" t="s">
        <v>43</v>
      </c>
      <c r="C12" s="52"/>
      <c r="D12" s="40">
        <f>2677040.61+40199.66+10372414.99+77272548.78+158289564</f>
        <v>248651768.04000002</v>
      </c>
      <c r="E12" s="41"/>
      <c r="F12" s="26">
        <f t="shared" si="0"/>
        <v>949.75</v>
      </c>
      <c r="G12" s="27">
        <f>D12/D54</f>
        <v>0.34519920139261689</v>
      </c>
      <c r="H12" s="3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4"/>
      <c r="Z12" s="14"/>
      <c r="AA12" s="4"/>
      <c r="AB12" s="4"/>
      <c r="AC12" s="3"/>
      <c r="AD12" s="3"/>
      <c r="AE12" s="13"/>
      <c r="AF12" s="53"/>
      <c r="AG12" s="53"/>
      <c r="AH12" s="4"/>
      <c r="AI12" s="3"/>
      <c r="AJ12" s="3"/>
      <c r="AK12" s="53"/>
      <c r="AL12" s="53"/>
    </row>
    <row r="13" spans="1:38" ht="29.25" customHeight="1" x14ac:dyDescent="0.15">
      <c r="A13" s="28">
        <v>1.6</v>
      </c>
      <c r="B13" s="56" t="s">
        <v>44</v>
      </c>
      <c r="C13" s="57"/>
      <c r="D13" s="40">
        <v>0</v>
      </c>
      <c r="E13" s="41"/>
      <c r="F13" s="26">
        <f t="shared" si="0"/>
        <v>0</v>
      </c>
      <c r="G13" s="27">
        <f>D13/D54</f>
        <v>0</v>
      </c>
      <c r="H13" s="3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15"/>
      <c r="Z13" s="15"/>
      <c r="AA13" s="6"/>
      <c r="AB13" s="6"/>
      <c r="AC13" s="13"/>
      <c r="AD13" s="13"/>
      <c r="AE13" s="13"/>
      <c r="AF13" s="53"/>
      <c r="AG13" s="53"/>
      <c r="AH13" s="4"/>
      <c r="AI13" s="3"/>
      <c r="AJ13" s="3"/>
      <c r="AK13" s="53"/>
      <c r="AL13" s="53"/>
    </row>
    <row r="14" spans="1:38" ht="18" customHeight="1" x14ac:dyDescent="0.15">
      <c r="A14" s="28">
        <v>1.7</v>
      </c>
      <c r="B14" s="52" t="s">
        <v>45</v>
      </c>
      <c r="C14" s="52"/>
      <c r="D14" s="40">
        <v>3974499.49</v>
      </c>
      <c r="E14" s="41"/>
      <c r="F14" s="26">
        <f t="shared" si="0"/>
        <v>15.18</v>
      </c>
      <c r="G14" s="27">
        <f>D14/D54</f>
        <v>5.5177329350927992E-3</v>
      </c>
      <c r="H14" s="3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4"/>
      <c r="Z14" s="14"/>
      <c r="AA14" s="4"/>
      <c r="AB14" s="4"/>
      <c r="AC14" s="3"/>
      <c r="AD14" s="3"/>
      <c r="AE14" s="13"/>
      <c r="AF14" s="53"/>
      <c r="AG14" s="53"/>
      <c r="AH14" s="4"/>
      <c r="AI14" s="3"/>
      <c r="AJ14" s="3"/>
      <c r="AK14" s="53"/>
      <c r="AL14" s="53"/>
    </row>
    <row r="15" spans="1:38" ht="18" customHeight="1" x14ac:dyDescent="0.15">
      <c r="A15" s="28">
        <v>1.8</v>
      </c>
      <c r="B15" s="52" t="s">
        <v>46</v>
      </c>
      <c r="C15" s="52"/>
      <c r="D15" s="40">
        <v>0</v>
      </c>
      <c r="E15" s="41"/>
      <c r="F15" s="26">
        <f t="shared" si="0"/>
        <v>0</v>
      </c>
      <c r="G15" s="27">
        <f>D15/D54</f>
        <v>0</v>
      </c>
      <c r="H15" s="3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4"/>
      <c r="Z15" s="14"/>
      <c r="AA15" s="4"/>
      <c r="AB15" s="4"/>
      <c r="AC15" s="3"/>
      <c r="AD15" s="3"/>
      <c r="AE15" s="13"/>
      <c r="AF15" s="54"/>
      <c r="AG15" s="54"/>
      <c r="AH15" s="4"/>
      <c r="AI15" s="3"/>
      <c r="AJ15" s="3"/>
      <c r="AK15" s="54"/>
      <c r="AL15" s="54"/>
    </row>
    <row r="16" spans="1:38" ht="18" customHeight="1" x14ac:dyDescent="0.15">
      <c r="A16" s="28">
        <v>1.9</v>
      </c>
      <c r="B16" s="52" t="s">
        <v>47</v>
      </c>
      <c r="C16" s="52"/>
      <c r="D16" s="40">
        <f>1000294.61+5055.91+3470101.75+26413782.09+1335580.11</f>
        <v>32224814.469999999</v>
      </c>
      <c r="E16" s="41"/>
      <c r="F16" s="26">
        <f t="shared" si="0"/>
        <v>123.09</v>
      </c>
      <c r="G16" s="27">
        <f>D16/D54</f>
        <v>4.4737185292323185E-2</v>
      </c>
      <c r="H16" s="3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14"/>
      <c r="Z16" s="14"/>
      <c r="AA16" s="4"/>
      <c r="AB16" s="4"/>
      <c r="AC16" s="3"/>
      <c r="AD16" s="3"/>
      <c r="AE16" s="13"/>
      <c r="AF16" s="54"/>
      <c r="AG16" s="54"/>
      <c r="AH16" s="4"/>
      <c r="AI16" s="3"/>
      <c r="AJ16" s="3"/>
      <c r="AK16" s="54"/>
      <c r="AL16" s="54"/>
    </row>
    <row r="17" spans="1:39" ht="18" customHeight="1" x14ac:dyDescent="0.15">
      <c r="A17" s="29">
        <v>1.1000000000000001</v>
      </c>
      <c r="B17" s="52" t="s">
        <v>48</v>
      </c>
      <c r="C17" s="52"/>
      <c r="D17" s="40">
        <f>305063.12+5990.19+554300.23+5025334.5+28221711.72</f>
        <v>34112399.759999998</v>
      </c>
      <c r="E17" s="41"/>
      <c r="F17" s="26">
        <f t="shared" si="0"/>
        <v>130.30000000000001</v>
      </c>
      <c r="G17" s="27">
        <f>D17/D54</f>
        <v>4.7357689219581126E-2</v>
      </c>
      <c r="H17" s="3"/>
      <c r="I17" s="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"/>
      <c r="Z17" s="14"/>
      <c r="AA17" s="4"/>
      <c r="AB17" s="4"/>
      <c r="AC17" s="5"/>
      <c r="AD17" s="5"/>
      <c r="AE17" s="13"/>
      <c r="AF17" s="54"/>
      <c r="AG17" s="54"/>
      <c r="AH17" s="4"/>
      <c r="AI17" s="3"/>
      <c r="AJ17" s="3"/>
      <c r="AK17" s="54"/>
      <c r="AL17" s="54"/>
    </row>
    <row r="18" spans="1:39" ht="24.95" customHeight="1" x14ac:dyDescent="0.15">
      <c r="A18" s="28">
        <v>1.1100000000000001</v>
      </c>
      <c r="B18" s="52" t="s">
        <v>49</v>
      </c>
      <c r="C18" s="52"/>
      <c r="D18" s="40">
        <f>121726.48+1630.04+391532.26+3030360.12+1093.51</f>
        <v>3546342.41</v>
      </c>
      <c r="E18" s="41"/>
      <c r="F18" s="26">
        <f t="shared" si="0"/>
        <v>13.55</v>
      </c>
      <c r="G18" s="27">
        <f>D18/D54</f>
        <v>4.9233294315439383E-3</v>
      </c>
      <c r="H18" s="3"/>
      <c r="I18" s="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17"/>
      <c r="Z18" s="17"/>
      <c r="AA18" s="4"/>
      <c r="AB18" s="4"/>
      <c r="AC18" s="5"/>
      <c r="AD18" s="5"/>
      <c r="AE18" s="13"/>
      <c r="AF18" s="55"/>
      <c r="AG18" s="55"/>
      <c r="AH18" s="4"/>
      <c r="AI18" s="3"/>
      <c r="AJ18" s="3"/>
      <c r="AK18" s="55"/>
      <c r="AL18" s="55"/>
    </row>
    <row r="19" spans="1:39" ht="18" customHeight="1" x14ac:dyDescent="0.15">
      <c r="A19" s="28">
        <v>1.1200000000000001</v>
      </c>
      <c r="B19" s="52" t="s">
        <v>50</v>
      </c>
      <c r="C19" s="52"/>
      <c r="D19" s="40">
        <v>17075976.23</v>
      </c>
      <c r="E19" s="41"/>
      <c r="F19" s="26">
        <f t="shared" si="0"/>
        <v>65.22</v>
      </c>
      <c r="G19" s="27">
        <f>D19/D54</f>
        <v>2.3706299794526525E-2</v>
      </c>
      <c r="H19" s="3"/>
      <c r="I19" s="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4"/>
      <c r="AA19" s="4"/>
      <c r="AB19" s="4"/>
      <c r="AC19" s="5"/>
      <c r="AD19" s="5"/>
      <c r="AE19" s="13"/>
      <c r="AF19" s="54"/>
      <c r="AG19" s="54"/>
      <c r="AH19" s="4"/>
      <c r="AI19" s="3"/>
      <c r="AJ19" s="3"/>
      <c r="AK19" s="54"/>
      <c r="AL19" s="54"/>
    </row>
    <row r="20" spans="1:39" ht="30" customHeight="1" x14ac:dyDescent="0.15">
      <c r="A20" s="28">
        <v>1.1299999999999999</v>
      </c>
      <c r="B20" s="47" t="s">
        <v>51</v>
      </c>
      <c r="C20" s="47"/>
      <c r="D20" s="40">
        <v>43398926.189999998</v>
      </c>
      <c r="E20" s="41"/>
      <c r="F20" s="26">
        <f t="shared" ref="F20:F23" si="1">ROUND(D20/261806.306,2)</f>
        <v>165.77</v>
      </c>
      <c r="G20" s="27">
        <f>D20/D54</f>
        <v>6.0250022672974211E-2</v>
      </c>
      <c r="H20" s="3"/>
      <c r="I20" s="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9"/>
      <c r="Z20" s="4"/>
      <c r="AA20" s="4"/>
      <c r="AB20" s="4"/>
      <c r="AC20" s="5"/>
      <c r="AD20" s="5"/>
      <c r="AE20" s="13"/>
      <c r="AF20" s="16"/>
      <c r="AG20" s="16"/>
      <c r="AH20" s="4"/>
      <c r="AI20" s="3"/>
      <c r="AJ20" s="3"/>
      <c r="AK20" s="16"/>
      <c r="AL20" s="16"/>
    </row>
    <row r="21" spans="1:39" ht="18" customHeight="1" x14ac:dyDescent="0.15">
      <c r="A21" s="28">
        <v>1.1399999999999999</v>
      </c>
      <c r="B21" s="52" t="s">
        <v>52</v>
      </c>
      <c r="C21" s="52"/>
      <c r="D21" s="40">
        <v>0</v>
      </c>
      <c r="E21" s="41"/>
      <c r="F21" s="26">
        <f t="shared" si="1"/>
        <v>0</v>
      </c>
      <c r="G21" s="27">
        <f>D21/D54</f>
        <v>0</v>
      </c>
      <c r="H21" s="3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3"/>
      <c r="AD21" s="3"/>
      <c r="AE21" s="3"/>
      <c r="AF21" s="4"/>
      <c r="AG21" s="4"/>
      <c r="AH21" s="4"/>
      <c r="AI21" s="3"/>
      <c r="AJ21" s="3"/>
      <c r="AK21" s="16"/>
      <c r="AL21" s="16"/>
      <c r="AM21" s="2"/>
    </row>
    <row r="22" spans="1:39" ht="18" customHeight="1" x14ac:dyDescent="0.15">
      <c r="A22" s="28">
        <v>1.1499999999999999</v>
      </c>
      <c r="B22" s="30" t="s">
        <v>53</v>
      </c>
      <c r="C22" s="30"/>
      <c r="D22" s="40">
        <v>15540791.619999999</v>
      </c>
      <c r="E22" s="41"/>
      <c r="F22" s="26">
        <f t="shared" si="1"/>
        <v>59.36</v>
      </c>
      <c r="G22" s="27">
        <f>D22/D54</f>
        <v>2.1575027994050183E-2</v>
      </c>
      <c r="H22" s="3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3"/>
      <c r="AD22" s="3"/>
      <c r="AE22" s="3"/>
      <c r="AF22" s="4"/>
      <c r="AG22" s="4"/>
      <c r="AH22" s="4"/>
      <c r="AI22" s="3"/>
      <c r="AJ22" s="3"/>
      <c r="AK22" s="9"/>
      <c r="AL22" s="9"/>
      <c r="AM22" s="2"/>
    </row>
    <row r="23" spans="1:39" ht="18" customHeight="1" x14ac:dyDescent="0.15">
      <c r="A23" s="28">
        <v>1.1599999999999999</v>
      </c>
      <c r="B23" s="30" t="s">
        <v>54</v>
      </c>
      <c r="C23" s="30"/>
      <c r="D23" s="40">
        <v>11815807.27</v>
      </c>
      <c r="E23" s="41"/>
      <c r="F23" s="26">
        <f t="shared" si="1"/>
        <v>45.13</v>
      </c>
      <c r="G23" s="27">
        <f>D23/D54</f>
        <v>1.6403692865585934E-2</v>
      </c>
      <c r="H23" s="3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3"/>
      <c r="AD23" s="3"/>
      <c r="AE23" s="3"/>
      <c r="AF23" s="4"/>
      <c r="AG23" s="4"/>
      <c r="AH23" s="4"/>
      <c r="AI23" s="3"/>
      <c r="AJ23" s="3"/>
      <c r="AK23" s="9"/>
      <c r="AL23" s="9"/>
      <c r="AM23" s="2"/>
    </row>
    <row r="24" spans="1:39" ht="18" customHeight="1" x14ac:dyDescent="0.15">
      <c r="A24" s="28">
        <v>1.17</v>
      </c>
      <c r="B24" s="52" t="s">
        <v>55</v>
      </c>
      <c r="C24" s="52"/>
      <c r="D24" s="40">
        <v>0</v>
      </c>
      <c r="E24" s="41"/>
      <c r="F24" s="26">
        <f>ROUND(D24/261806.306,2)</f>
        <v>0</v>
      </c>
      <c r="G24" s="27">
        <f>D24/D54</f>
        <v>0</v>
      </c>
      <c r="H24" s="3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3"/>
      <c r="AD24" s="3"/>
      <c r="AE24" s="3"/>
      <c r="AF24" s="4"/>
      <c r="AG24" s="4"/>
      <c r="AH24" s="4"/>
      <c r="AI24" s="3"/>
      <c r="AJ24" s="3"/>
      <c r="AK24" s="3"/>
      <c r="AL24" s="3"/>
    </row>
    <row r="25" spans="1:39" ht="18" customHeight="1" x14ac:dyDescent="0.15">
      <c r="A25" s="28">
        <v>1.18</v>
      </c>
      <c r="B25" s="52" t="s">
        <v>56</v>
      </c>
      <c r="C25" s="52"/>
      <c r="D25" s="40">
        <v>0</v>
      </c>
      <c r="E25" s="41"/>
      <c r="F25" s="26">
        <f>ROUND(D25/261806.306,2)</f>
        <v>0</v>
      </c>
      <c r="G25" s="27">
        <f>D25/D54</f>
        <v>0</v>
      </c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9" ht="18" customHeight="1" x14ac:dyDescent="0.15">
      <c r="A26" s="28">
        <v>1.19</v>
      </c>
      <c r="B26" s="52" t="s">
        <v>57</v>
      </c>
      <c r="C26" s="52"/>
      <c r="D26" s="40">
        <v>0</v>
      </c>
      <c r="E26" s="41"/>
      <c r="F26" s="26">
        <f>ROUND(D26/261806.306,2)</f>
        <v>0</v>
      </c>
      <c r="G26" s="27">
        <f>D26/D54</f>
        <v>0</v>
      </c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9" ht="27.75" customHeight="1" x14ac:dyDescent="0.15">
      <c r="A27" s="29">
        <v>1.2</v>
      </c>
      <c r="B27" s="47" t="s">
        <v>58</v>
      </c>
      <c r="C27" s="47"/>
      <c r="D27" s="40">
        <v>0</v>
      </c>
      <c r="E27" s="41"/>
      <c r="F27" s="26">
        <f>ROUND(D27/261806.306,2)</f>
        <v>0</v>
      </c>
      <c r="G27" s="27">
        <f>D27/D54</f>
        <v>0</v>
      </c>
      <c r="H27" s="3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9" ht="18" customHeight="1" x14ac:dyDescent="0.25">
      <c r="A28" s="28"/>
      <c r="B28" s="52"/>
      <c r="C28" s="52"/>
      <c r="D28" s="40"/>
      <c r="E28" s="41"/>
      <c r="F28" s="26"/>
      <c r="G28" s="31"/>
      <c r="H28" s="3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3"/>
      <c r="W28" s="53"/>
      <c r="X28" s="4"/>
      <c r="Y28" s="4"/>
      <c r="Z28" s="4"/>
      <c r="AA28" s="4"/>
      <c r="AB28" s="4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9" ht="18" customHeight="1" x14ac:dyDescent="0.25">
      <c r="A29" s="28"/>
      <c r="B29" s="52"/>
      <c r="C29" s="52"/>
      <c r="D29" s="40"/>
      <c r="E29" s="41"/>
      <c r="F29" s="26"/>
      <c r="G29" s="31"/>
      <c r="H29" s="3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3"/>
      <c r="W29" s="53"/>
      <c r="X29" s="4"/>
      <c r="Y29" s="4"/>
      <c r="Z29" s="4"/>
      <c r="AA29" s="4"/>
      <c r="AB29" s="4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9" ht="18" customHeight="1" x14ac:dyDescent="0.15">
      <c r="A30" s="24">
        <v>2</v>
      </c>
      <c r="B30" s="42" t="s">
        <v>29</v>
      </c>
      <c r="C30" s="42"/>
      <c r="D30" s="45">
        <f>SUM(D31:E38)</f>
        <v>57730076.909999989</v>
      </c>
      <c r="E30" s="46"/>
      <c r="F30" s="26">
        <f t="shared" ref="F30:F53" si="2">ROUND(D30/261806.306,2)</f>
        <v>220.51</v>
      </c>
      <c r="G30" s="27">
        <f>D30/D54</f>
        <v>8.014572589912379E-2</v>
      </c>
      <c r="V30" s="51"/>
      <c r="W30" s="51"/>
    </row>
    <row r="31" spans="1:39" ht="18" customHeight="1" x14ac:dyDescent="0.15">
      <c r="A31" s="28">
        <v>2.1</v>
      </c>
      <c r="B31" s="38" t="s">
        <v>59</v>
      </c>
      <c r="C31" s="39"/>
      <c r="D31" s="40">
        <f>336117.67+30648825.4</f>
        <v>30984943.07</v>
      </c>
      <c r="E31" s="41"/>
      <c r="F31" s="26">
        <f t="shared" si="2"/>
        <v>118.35</v>
      </c>
      <c r="G31" s="27">
        <f>D31/D54</f>
        <v>4.3015892013440513E-2</v>
      </c>
      <c r="V31" s="11"/>
      <c r="W31" s="11"/>
    </row>
    <row r="32" spans="1:39" ht="18" customHeight="1" x14ac:dyDescent="0.15">
      <c r="A32" s="28">
        <v>2.2000000000000002</v>
      </c>
      <c r="B32" s="38" t="s">
        <v>60</v>
      </c>
      <c r="C32" s="39"/>
      <c r="D32" s="40">
        <f>28984.07+3061510.02</f>
        <v>3090494.09</v>
      </c>
      <c r="E32" s="41"/>
      <c r="F32" s="26">
        <f t="shared" si="2"/>
        <v>11.8</v>
      </c>
      <c r="G32" s="27">
        <f>D32/D54</f>
        <v>4.2904826303305551E-3</v>
      </c>
      <c r="V32" s="51"/>
      <c r="W32" s="51"/>
    </row>
    <row r="33" spans="1:23" ht="18" customHeight="1" x14ac:dyDescent="0.15">
      <c r="A33" s="28">
        <v>2.2999999999999998</v>
      </c>
      <c r="B33" s="38" t="s">
        <v>61</v>
      </c>
      <c r="C33" s="39"/>
      <c r="D33" s="40">
        <f>37211.11+6468687.19</f>
        <v>6505898.3000000007</v>
      </c>
      <c r="E33" s="41"/>
      <c r="F33" s="26">
        <f t="shared" si="2"/>
        <v>24.85</v>
      </c>
      <c r="G33" s="27">
        <f>D33/D54</f>
        <v>9.03203269055502E-3</v>
      </c>
      <c r="J33" s="7"/>
      <c r="V33" s="51"/>
      <c r="W33" s="51"/>
    </row>
    <row r="34" spans="1:23" ht="18" customHeight="1" x14ac:dyDescent="0.15">
      <c r="A34" s="28">
        <v>2.4</v>
      </c>
      <c r="B34" s="38" t="s">
        <v>62</v>
      </c>
      <c r="C34" s="39"/>
      <c r="D34" s="40">
        <f>287641.72+16849141.11</f>
        <v>17136782.829999998</v>
      </c>
      <c r="E34" s="41"/>
      <c r="F34" s="26">
        <f t="shared" si="2"/>
        <v>65.459999999999994</v>
      </c>
      <c r="G34" s="27">
        <f>D34/D54</f>
        <v>2.379071660734413E-2</v>
      </c>
      <c r="J34" s="7"/>
      <c r="V34" s="12"/>
      <c r="W34" s="12"/>
    </row>
    <row r="35" spans="1:23" ht="18" customHeight="1" x14ac:dyDescent="0.15">
      <c r="A35" s="28">
        <v>2.5</v>
      </c>
      <c r="B35" s="38" t="s">
        <v>63</v>
      </c>
      <c r="C35" s="39"/>
      <c r="D35" s="40">
        <v>0</v>
      </c>
      <c r="E35" s="41"/>
      <c r="F35" s="26">
        <f t="shared" si="2"/>
        <v>0</v>
      </c>
      <c r="G35" s="27">
        <f>D35/D54</f>
        <v>0</v>
      </c>
      <c r="J35" s="7"/>
      <c r="V35" s="10"/>
    </row>
    <row r="36" spans="1:23" ht="18" customHeight="1" x14ac:dyDescent="0.15">
      <c r="A36" s="28">
        <v>2.6</v>
      </c>
      <c r="B36" s="38" t="s">
        <v>64</v>
      </c>
      <c r="C36" s="39"/>
      <c r="D36" s="40">
        <v>0</v>
      </c>
      <c r="E36" s="41"/>
      <c r="F36" s="26">
        <f t="shared" si="2"/>
        <v>0</v>
      </c>
      <c r="G36" s="27">
        <f>D36/D54</f>
        <v>0</v>
      </c>
      <c r="V36" s="10"/>
    </row>
    <row r="37" spans="1:23" ht="18" customHeight="1" x14ac:dyDescent="0.15">
      <c r="A37" s="28">
        <v>2.7</v>
      </c>
      <c r="B37" s="38" t="s">
        <v>65</v>
      </c>
      <c r="C37" s="39"/>
      <c r="D37" s="40">
        <v>0</v>
      </c>
      <c r="E37" s="41"/>
      <c r="F37" s="26">
        <f t="shared" si="2"/>
        <v>0</v>
      </c>
      <c r="G37" s="27">
        <f>D37/D54</f>
        <v>0</v>
      </c>
    </row>
    <row r="38" spans="1:23" ht="30" customHeight="1" x14ac:dyDescent="0.15">
      <c r="A38" s="28">
        <v>2.8</v>
      </c>
      <c r="B38" s="47" t="s">
        <v>66</v>
      </c>
      <c r="C38" s="47"/>
      <c r="D38" s="40">
        <f>5542.41+2545.39+1935.41+1935.41</f>
        <v>11958.619999999999</v>
      </c>
      <c r="E38" s="41"/>
      <c r="F38" s="26">
        <f t="shared" si="2"/>
        <v>0.05</v>
      </c>
      <c r="G38" s="27">
        <f>D38/D54</f>
        <v>1.6601957453581014E-5</v>
      </c>
    </row>
    <row r="39" spans="1:23" ht="18" customHeight="1" x14ac:dyDescent="0.25">
      <c r="A39" s="28"/>
      <c r="B39" s="48"/>
      <c r="C39" s="48"/>
      <c r="D39" s="40"/>
      <c r="E39" s="41"/>
      <c r="F39" s="26"/>
      <c r="G39" s="31"/>
    </row>
    <row r="40" spans="1:23" ht="18" customHeight="1" x14ac:dyDescent="0.25">
      <c r="A40" s="28"/>
      <c r="B40" s="48"/>
      <c r="C40" s="48"/>
      <c r="D40" s="40"/>
      <c r="E40" s="41"/>
      <c r="F40" s="26"/>
      <c r="G40" s="31"/>
    </row>
    <row r="41" spans="1:23" ht="18" customHeight="1" x14ac:dyDescent="0.15">
      <c r="A41" s="32">
        <v>3</v>
      </c>
      <c r="B41" s="49" t="s">
        <v>67</v>
      </c>
      <c r="C41" s="50"/>
      <c r="D41" s="40">
        <f>SUM(D42:E45)</f>
        <v>2187206.09</v>
      </c>
      <c r="E41" s="41"/>
      <c r="F41" s="26">
        <f t="shared" si="2"/>
        <v>8.35</v>
      </c>
      <c r="G41" s="27">
        <f>D41/D54</f>
        <v>3.0364626059188509E-3</v>
      </c>
    </row>
    <row r="42" spans="1:23" ht="18" customHeight="1" x14ac:dyDescent="0.15">
      <c r="A42" s="28">
        <v>3.1</v>
      </c>
      <c r="B42" s="38" t="s">
        <v>68</v>
      </c>
      <c r="C42" s="39"/>
      <c r="D42" s="40">
        <v>0</v>
      </c>
      <c r="E42" s="41"/>
      <c r="F42" s="26">
        <f t="shared" si="2"/>
        <v>0</v>
      </c>
      <c r="G42" s="27">
        <f>D42/D54</f>
        <v>0</v>
      </c>
    </row>
    <row r="43" spans="1:23" ht="18" customHeight="1" x14ac:dyDescent="0.15">
      <c r="A43" s="28">
        <v>3.2</v>
      </c>
      <c r="B43" s="38" t="s">
        <v>69</v>
      </c>
      <c r="C43" s="39"/>
      <c r="D43" s="40">
        <v>0</v>
      </c>
      <c r="E43" s="41"/>
      <c r="F43" s="26">
        <f t="shared" si="2"/>
        <v>0</v>
      </c>
      <c r="G43" s="27">
        <f>D43/D54</f>
        <v>0</v>
      </c>
    </row>
    <row r="44" spans="1:23" ht="18" customHeight="1" x14ac:dyDescent="0.15">
      <c r="A44" s="28">
        <v>3.3</v>
      </c>
      <c r="B44" s="38" t="s">
        <v>70</v>
      </c>
      <c r="C44" s="39"/>
      <c r="D44" s="40">
        <v>2187206.09</v>
      </c>
      <c r="E44" s="41"/>
      <c r="F44" s="26">
        <f t="shared" si="2"/>
        <v>8.35</v>
      </c>
      <c r="G44" s="27">
        <f>D44/D54</f>
        <v>3.0364626059188509E-3</v>
      </c>
    </row>
    <row r="45" spans="1:23" ht="32.25" customHeight="1" x14ac:dyDescent="0.15">
      <c r="A45" s="28">
        <v>3.4</v>
      </c>
      <c r="B45" s="47" t="s">
        <v>58</v>
      </c>
      <c r="C45" s="47"/>
      <c r="D45" s="40">
        <v>0</v>
      </c>
      <c r="E45" s="41"/>
      <c r="F45" s="26">
        <f t="shared" si="2"/>
        <v>0</v>
      </c>
      <c r="G45" s="27">
        <f>D45/D54</f>
        <v>0</v>
      </c>
    </row>
    <row r="46" spans="1:23" ht="18" customHeight="1" x14ac:dyDescent="0.25">
      <c r="A46" s="28"/>
      <c r="B46" s="38"/>
      <c r="C46" s="39"/>
      <c r="D46" s="40"/>
      <c r="E46" s="41"/>
      <c r="F46" s="26"/>
      <c r="G46" s="31"/>
    </row>
    <row r="47" spans="1:23" ht="18" customHeight="1" x14ac:dyDescent="0.15">
      <c r="A47" s="24">
        <v>4</v>
      </c>
      <c r="B47" s="42" t="s">
        <v>30</v>
      </c>
      <c r="C47" s="42"/>
      <c r="D47" s="40">
        <f>SUM(D48:E49)</f>
        <v>119824054.14</v>
      </c>
      <c r="E47" s="41"/>
      <c r="F47" s="26">
        <f t="shared" si="2"/>
        <v>457.68</v>
      </c>
      <c r="G47" s="27">
        <f>D47/D54</f>
        <v>0.16634978356598573</v>
      </c>
    </row>
    <row r="48" spans="1:23" ht="18" customHeight="1" x14ac:dyDescent="0.15">
      <c r="A48" s="28">
        <v>4.0999999999999996</v>
      </c>
      <c r="B48" s="38" t="s">
        <v>71</v>
      </c>
      <c r="C48" s="39"/>
      <c r="D48" s="40">
        <v>51888820.329999998</v>
      </c>
      <c r="E48" s="41"/>
      <c r="F48" s="26">
        <f t="shared" si="2"/>
        <v>198.2</v>
      </c>
      <c r="G48" s="27">
        <f>D48/D54</f>
        <v>7.2036404487739361E-2</v>
      </c>
    </row>
    <row r="49" spans="1:28" ht="18" customHeight="1" x14ac:dyDescent="0.15">
      <c r="A49" s="28">
        <v>4.2</v>
      </c>
      <c r="B49" s="38" t="s">
        <v>72</v>
      </c>
      <c r="C49" s="39"/>
      <c r="D49" s="40">
        <f>119824054.14-D48</f>
        <v>67935233.810000002</v>
      </c>
      <c r="E49" s="41"/>
      <c r="F49" s="26">
        <f t="shared" si="2"/>
        <v>259.49</v>
      </c>
      <c r="G49" s="27">
        <f>D49/D54</f>
        <v>9.431337907824637E-2</v>
      </c>
    </row>
    <row r="50" spans="1:28" ht="18" customHeight="1" x14ac:dyDescent="0.15">
      <c r="A50" s="24">
        <v>5</v>
      </c>
      <c r="B50" s="42" t="s">
        <v>31</v>
      </c>
      <c r="C50" s="42"/>
      <c r="D50" s="40">
        <v>6810670.5</v>
      </c>
      <c r="E50" s="41"/>
      <c r="F50" s="26">
        <f t="shared" si="2"/>
        <v>26.01</v>
      </c>
      <c r="G50" s="27">
        <f>D50/D54</f>
        <v>9.4551429739685149E-3</v>
      </c>
    </row>
    <row r="51" spans="1:28" ht="18" customHeight="1" x14ac:dyDescent="0.15">
      <c r="A51" s="24">
        <v>6</v>
      </c>
      <c r="B51" s="42" t="s">
        <v>32</v>
      </c>
      <c r="C51" s="42"/>
      <c r="D51" s="40">
        <v>0</v>
      </c>
      <c r="E51" s="41"/>
      <c r="F51" s="26">
        <f t="shared" si="2"/>
        <v>0</v>
      </c>
      <c r="G51" s="27">
        <f>D51/D54</f>
        <v>0</v>
      </c>
    </row>
    <row r="52" spans="1:28" ht="31.5" customHeight="1" x14ac:dyDescent="0.15">
      <c r="A52" s="24">
        <v>7</v>
      </c>
      <c r="B52" s="43" t="s">
        <v>73</v>
      </c>
      <c r="C52" s="44"/>
      <c r="D52" s="45">
        <f>D7+D30+D41+D47+D50+D51</f>
        <v>654830778.66000009</v>
      </c>
      <c r="E52" s="46"/>
      <c r="F52" s="26">
        <f t="shared" si="2"/>
        <v>2501.1999999999998</v>
      </c>
      <c r="G52" s="27">
        <f>D52/D54</f>
        <v>0.90909090903537781</v>
      </c>
    </row>
    <row r="53" spans="1:28" ht="18" customHeight="1" x14ac:dyDescent="0.15">
      <c r="A53" s="24">
        <v>8</v>
      </c>
      <c r="B53" s="42" t="s">
        <v>33</v>
      </c>
      <c r="C53" s="42"/>
      <c r="D53" s="40">
        <v>65483077.909999996</v>
      </c>
      <c r="E53" s="41"/>
      <c r="F53" s="26">
        <f t="shared" si="2"/>
        <v>250.12</v>
      </c>
      <c r="G53" s="27">
        <f>D53/D54</f>
        <v>9.0909090964622241E-2</v>
      </c>
    </row>
    <row r="54" spans="1:28" ht="18" customHeight="1" x14ac:dyDescent="0.15">
      <c r="A54" s="24">
        <v>8</v>
      </c>
      <c r="B54" s="42" t="s">
        <v>34</v>
      </c>
      <c r="C54" s="42"/>
      <c r="D54" s="40">
        <f>SUM(D52:E53)</f>
        <v>720313856.57000005</v>
      </c>
      <c r="E54" s="41"/>
      <c r="F54" s="26">
        <f>ROUND(D54/261806.306,2)</f>
        <v>2751.32</v>
      </c>
      <c r="G54" s="27">
        <f>D54/D54</f>
        <v>1</v>
      </c>
    </row>
    <row r="55" spans="1:28" ht="18" customHeight="1" x14ac:dyDescent="0.15">
      <c r="A55" s="33">
        <v>9</v>
      </c>
      <c r="B55" s="38" t="s">
        <v>74</v>
      </c>
      <c r="C55" s="39"/>
      <c r="D55" s="40">
        <v>160699097.53999999</v>
      </c>
      <c r="E55" s="41"/>
      <c r="F55" s="40"/>
      <c r="G55" s="41"/>
    </row>
    <row r="56" spans="1:28" x14ac:dyDescent="0.15">
      <c r="A56" s="36" t="s">
        <v>76</v>
      </c>
    </row>
    <row r="57" spans="1:28" s="1" customFormat="1" ht="21.75" customHeight="1" x14ac:dyDescent="0.15">
      <c r="A57" s="1" t="s">
        <v>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mergeCells count="126">
    <mergeCell ref="A1:G1"/>
    <mergeCell ref="A2:G2"/>
    <mergeCell ref="A4:G4"/>
    <mergeCell ref="A5:G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F11:AG11"/>
    <mergeCell ref="AK11:AL11"/>
    <mergeCell ref="B12:C12"/>
    <mergeCell ref="D12:E12"/>
    <mergeCell ref="AF12:AG12"/>
    <mergeCell ref="AK12:AL12"/>
    <mergeCell ref="B13:C13"/>
    <mergeCell ref="D13:E13"/>
    <mergeCell ref="AF13:AG13"/>
    <mergeCell ref="AK13:AL13"/>
    <mergeCell ref="B14:C14"/>
    <mergeCell ref="D14:E14"/>
    <mergeCell ref="AF14:AG14"/>
    <mergeCell ref="AK14:AL14"/>
    <mergeCell ref="B15:C15"/>
    <mergeCell ref="D15:E15"/>
    <mergeCell ref="AF15:AG15"/>
    <mergeCell ref="AK15:AL15"/>
    <mergeCell ref="B16:C16"/>
    <mergeCell ref="D16:E16"/>
    <mergeCell ref="AF16:AG16"/>
    <mergeCell ref="AK16:AL16"/>
    <mergeCell ref="B17:C17"/>
    <mergeCell ref="D17:E17"/>
    <mergeCell ref="AF17:AG17"/>
    <mergeCell ref="AK17:AL17"/>
    <mergeCell ref="B18:C18"/>
    <mergeCell ref="D18:E18"/>
    <mergeCell ref="AF18:AG18"/>
    <mergeCell ref="AK18:AL18"/>
    <mergeCell ref="B19:C19"/>
    <mergeCell ref="D19:E19"/>
    <mergeCell ref="AF19:AG19"/>
    <mergeCell ref="AK19:AL19"/>
    <mergeCell ref="B20:C20"/>
    <mergeCell ref="D20:E20"/>
    <mergeCell ref="B21:C21"/>
    <mergeCell ref="D21:E21"/>
    <mergeCell ref="D22:E22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V28:W28"/>
    <mergeCell ref="B29:C29"/>
    <mergeCell ref="D29:E29"/>
    <mergeCell ref="V29:W29"/>
    <mergeCell ref="B30:C30"/>
    <mergeCell ref="D30:E30"/>
    <mergeCell ref="V30:W30"/>
    <mergeCell ref="B31:C31"/>
    <mergeCell ref="D31:E31"/>
    <mergeCell ref="B32:C32"/>
    <mergeCell ref="D32:E32"/>
    <mergeCell ref="V32:W32"/>
    <mergeCell ref="B33:C33"/>
    <mergeCell ref="D33:E33"/>
    <mergeCell ref="V33:W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5:C55"/>
    <mergeCell ref="D55:E55"/>
    <mergeCell ref="F55:G55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&amp;L&amp;10制表单位：东莞市建设工程造价管理站&amp;11
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>
      <selection activeCell="A2" sqref="A2:E2"/>
    </sheetView>
  </sheetViews>
  <sheetFormatPr defaultColWidth="9" defaultRowHeight="13.5" x14ac:dyDescent="0.15"/>
  <cols>
    <col min="1" max="1" width="9.875" customWidth="1"/>
    <col min="2" max="2" width="25.5" customWidth="1"/>
    <col min="3" max="3" width="17" customWidth="1"/>
    <col min="4" max="4" width="12.75" customWidth="1"/>
    <col min="5" max="5" width="20.625" customWidth="1"/>
  </cols>
  <sheetData>
    <row r="1" spans="1:5" ht="20.25" customHeight="1" x14ac:dyDescent="0.15">
      <c r="A1" s="62" t="s">
        <v>79</v>
      </c>
      <c r="B1" s="62"/>
      <c r="C1" s="62"/>
      <c r="D1" s="62"/>
      <c r="E1" s="62"/>
    </row>
    <row r="2" spans="1:5" ht="39" customHeight="1" x14ac:dyDescent="0.15">
      <c r="A2" s="67" t="s">
        <v>83</v>
      </c>
      <c r="B2" s="67"/>
      <c r="C2" s="67"/>
      <c r="D2" s="67"/>
      <c r="E2" s="67"/>
    </row>
    <row r="3" spans="1:5" ht="28.5" customHeight="1" x14ac:dyDescent="0.15">
      <c r="A3" s="68" t="s">
        <v>82</v>
      </c>
      <c r="B3" s="68"/>
      <c r="C3" s="68"/>
      <c r="D3" s="68"/>
      <c r="E3" s="68"/>
    </row>
    <row r="4" spans="1:5" ht="31.5" customHeight="1" x14ac:dyDescent="0.15">
      <c r="A4" s="18" t="s">
        <v>4</v>
      </c>
      <c r="B4" s="18" t="s">
        <v>5</v>
      </c>
      <c r="C4" s="18" t="s">
        <v>6</v>
      </c>
      <c r="D4" s="18" t="s">
        <v>7</v>
      </c>
      <c r="E4" s="19" t="s">
        <v>23</v>
      </c>
    </row>
    <row r="5" spans="1:5" ht="24" customHeight="1" x14ac:dyDescent="0.15">
      <c r="A5" s="18">
        <v>1</v>
      </c>
      <c r="B5" s="20" t="s">
        <v>8</v>
      </c>
      <c r="C5" s="18" t="s">
        <v>1</v>
      </c>
      <c r="D5" s="20">
        <v>18870.009999999998</v>
      </c>
      <c r="E5" s="21">
        <f>ROUND(D5/261806.306,4)</f>
        <v>7.2099999999999997E-2</v>
      </c>
    </row>
    <row r="6" spans="1:5" ht="24" customHeight="1" x14ac:dyDescent="0.15">
      <c r="A6" s="18">
        <v>2</v>
      </c>
      <c r="B6" s="20" t="s">
        <v>9</v>
      </c>
      <c r="C6" s="18" t="s">
        <v>24</v>
      </c>
      <c r="D6" s="20">
        <v>142540.68</v>
      </c>
      <c r="E6" s="21">
        <f t="shared" ref="E6:E18" si="0">ROUND(D6/261806.306,4)</f>
        <v>0.54449999999999998</v>
      </c>
    </row>
    <row r="7" spans="1:5" ht="24" customHeight="1" x14ac:dyDescent="0.15">
      <c r="A7" s="18">
        <v>3</v>
      </c>
      <c r="B7" s="20" t="s">
        <v>10</v>
      </c>
      <c r="C7" s="18" t="s">
        <v>1</v>
      </c>
      <c r="D7" s="20">
        <v>8494.27</v>
      </c>
      <c r="E7" s="21">
        <f t="shared" si="0"/>
        <v>3.2399999999999998E-2</v>
      </c>
    </row>
    <row r="8" spans="1:5" ht="24" customHeight="1" x14ac:dyDescent="0.15">
      <c r="A8" s="18">
        <v>4</v>
      </c>
      <c r="B8" s="20" t="s">
        <v>11</v>
      </c>
      <c r="C8" s="18" t="s">
        <v>12</v>
      </c>
      <c r="D8" s="20">
        <v>3661.46</v>
      </c>
      <c r="E8" s="21">
        <f t="shared" si="0"/>
        <v>1.4E-2</v>
      </c>
    </row>
    <row r="9" spans="1:5" ht="24" customHeight="1" x14ac:dyDescent="0.15">
      <c r="A9" s="18">
        <v>5</v>
      </c>
      <c r="B9" s="20" t="s">
        <v>13</v>
      </c>
      <c r="C9" s="18" t="s">
        <v>24</v>
      </c>
      <c r="D9" s="20">
        <v>53044.93</v>
      </c>
      <c r="E9" s="21">
        <f t="shared" si="0"/>
        <v>0.2026</v>
      </c>
    </row>
    <row r="10" spans="1:5" ht="24" customHeight="1" x14ac:dyDescent="0.15">
      <c r="A10" s="18">
        <v>6</v>
      </c>
      <c r="B10" s="20" t="s">
        <v>14</v>
      </c>
      <c r="C10" s="18" t="s">
        <v>24</v>
      </c>
      <c r="D10" s="20">
        <f>23.12+2559.72+283.5</f>
        <v>2866.3399999999997</v>
      </c>
      <c r="E10" s="21">
        <f t="shared" si="0"/>
        <v>1.09E-2</v>
      </c>
    </row>
    <row r="11" spans="1:5" ht="24" customHeight="1" x14ac:dyDescent="0.15">
      <c r="A11" s="18">
        <v>7</v>
      </c>
      <c r="B11" s="20" t="s">
        <v>15</v>
      </c>
      <c r="C11" s="18" t="s">
        <v>24</v>
      </c>
      <c r="D11" s="20">
        <v>2878.3</v>
      </c>
      <c r="E11" s="21">
        <f t="shared" si="0"/>
        <v>1.0999999999999999E-2</v>
      </c>
    </row>
    <row r="12" spans="1:5" ht="24" customHeight="1" x14ac:dyDescent="0.15">
      <c r="A12" s="18">
        <v>8</v>
      </c>
      <c r="B12" s="20" t="s">
        <v>16</v>
      </c>
      <c r="C12" s="18" t="s">
        <v>2</v>
      </c>
      <c r="D12" s="20">
        <f>41429.61+103843.48+1956.1</f>
        <v>147229.19</v>
      </c>
      <c r="E12" s="21">
        <f t="shared" si="0"/>
        <v>0.56240000000000001</v>
      </c>
    </row>
    <row r="13" spans="1:5" ht="24" customHeight="1" x14ac:dyDescent="0.15">
      <c r="A13" s="18">
        <v>9</v>
      </c>
      <c r="B13" s="20" t="s">
        <v>17</v>
      </c>
      <c r="C13" s="18" t="s">
        <v>3</v>
      </c>
      <c r="D13" s="20">
        <f>290.65+9237.52+3620.91+2139.69+12380.87+1706.42+361.76</f>
        <v>29737.819999999996</v>
      </c>
      <c r="E13" s="21">
        <f t="shared" si="0"/>
        <v>0.11360000000000001</v>
      </c>
    </row>
    <row r="14" spans="1:5" ht="24" customHeight="1" x14ac:dyDescent="0.15">
      <c r="A14" s="18">
        <v>10</v>
      </c>
      <c r="B14" s="20" t="s">
        <v>18</v>
      </c>
      <c r="C14" s="18" t="s">
        <v>3</v>
      </c>
      <c r="D14" s="20">
        <f>39190.63+3931.73+18179.35+2246.14</f>
        <v>63547.85</v>
      </c>
      <c r="E14" s="21">
        <f t="shared" si="0"/>
        <v>0.2427</v>
      </c>
    </row>
    <row r="15" spans="1:5" ht="24" customHeight="1" x14ac:dyDescent="0.15">
      <c r="A15" s="18">
        <v>11</v>
      </c>
      <c r="B15" s="20" t="s">
        <v>19</v>
      </c>
      <c r="C15" s="18" t="s">
        <v>3</v>
      </c>
      <c r="D15" s="20">
        <f>1735.76+6.76+47.35+4396.32+1656.36+9965</f>
        <v>17807.55</v>
      </c>
      <c r="E15" s="21">
        <f t="shared" si="0"/>
        <v>6.8000000000000005E-2</v>
      </c>
    </row>
    <row r="16" spans="1:5" ht="24" customHeight="1" x14ac:dyDescent="0.15">
      <c r="A16" s="18">
        <v>12</v>
      </c>
      <c r="B16" s="20" t="s">
        <v>20</v>
      </c>
      <c r="C16" s="18" t="s">
        <v>3</v>
      </c>
      <c r="D16" s="20">
        <f>1913.95+196.95+954.45+2122.01+1175.64+919.1+90.9+202+303+196.95+393.9+1313+3610.75+656.5+328.25+4065.25+4999.5+4949+18053.75+328.25+131.3+237.35+626.2+14616</f>
        <v>62383.95</v>
      </c>
      <c r="E16" s="21">
        <f t="shared" si="0"/>
        <v>0.23830000000000001</v>
      </c>
    </row>
    <row r="17" spans="1:5" ht="24" customHeight="1" x14ac:dyDescent="0.15">
      <c r="A17" s="18">
        <v>13</v>
      </c>
      <c r="B17" s="21" t="s">
        <v>21</v>
      </c>
      <c r="C17" s="22" t="s">
        <v>3</v>
      </c>
      <c r="D17" s="21">
        <f>140121.61+4120+2008.5+1339+669.5</f>
        <v>148258.60999999999</v>
      </c>
      <c r="E17" s="21">
        <f t="shared" si="0"/>
        <v>0.56630000000000003</v>
      </c>
    </row>
    <row r="18" spans="1:5" ht="24" customHeight="1" x14ac:dyDescent="0.15">
      <c r="A18" s="18">
        <v>14</v>
      </c>
      <c r="B18" s="21" t="s">
        <v>22</v>
      </c>
      <c r="C18" s="22" t="s">
        <v>3</v>
      </c>
      <c r="D18" s="21">
        <f>108118.96+76008.45+167630.44+1663.2+16401.24+3234+56765.76+35750</f>
        <v>465572.05</v>
      </c>
      <c r="E18" s="21">
        <f t="shared" si="0"/>
        <v>1.7783</v>
      </c>
    </row>
    <row r="19" spans="1:5" ht="24" customHeight="1" x14ac:dyDescent="0.15">
      <c r="A19" s="18"/>
      <c r="B19" s="20"/>
      <c r="C19" s="20"/>
      <c r="D19" s="20"/>
      <c r="E19" s="20"/>
    </row>
    <row r="20" spans="1:5" ht="24" customHeight="1" x14ac:dyDescent="0.15">
      <c r="A20" s="18"/>
      <c r="B20" s="20"/>
      <c r="C20" s="20"/>
      <c r="D20" s="20"/>
      <c r="E20" s="20"/>
    </row>
    <row r="21" spans="1:5" ht="24" customHeight="1" x14ac:dyDescent="0.15">
      <c r="A21" s="18"/>
      <c r="B21" s="20"/>
      <c r="C21" s="20"/>
      <c r="D21" s="20"/>
      <c r="E21" s="20"/>
    </row>
    <row r="22" spans="1:5" ht="24" customHeight="1" x14ac:dyDescent="0.15">
      <c r="A22" s="18"/>
      <c r="B22" s="20"/>
      <c r="C22" s="20"/>
      <c r="D22" s="20"/>
      <c r="E22" s="20"/>
    </row>
    <row r="23" spans="1:5" ht="24" customHeight="1" x14ac:dyDescent="0.15">
      <c r="A23" s="20"/>
      <c r="B23" s="20"/>
      <c r="C23" s="20"/>
      <c r="D23" s="20"/>
      <c r="E23" s="20"/>
    </row>
    <row r="24" spans="1:5" ht="24" customHeight="1" x14ac:dyDescent="0.15">
      <c r="A24" s="20"/>
      <c r="B24" s="20"/>
      <c r="C24" s="20"/>
      <c r="D24" s="20"/>
      <c r="E24" s="20"/>
    </row>
    <row r="25" spans="1:5" ht="24" customHeight="1" x14ac:dyDescent="0.15">
      <c r="A25" s="20"/>
      <c r="B25" s="20"/>
      <c r="C25" s="20"/>
      <c r="D25" s="20"/>
      <c r="E25" s="20"/>
    </row>
    <row r="26" spans="1:5" ht="24" customHeight="1" x14ac:dyDescent="0.15">
      <c r="A26" s="20"/>
      <c r="B26" s="20"/>
      <c r="C26" s="20"/>
      <c r="D26" s="20"/>
      <c r="E26" s="20"/>
    </row>
    <row r="27" spans="1:5" ht="31.5" customHeight="1" x14ac:dyDescent="0.15">
      <c r="A27" s="69" t="s">
        <v>78</v>
      </c>
      <c r="B27" s="70"/>
      <c r="C27" s="70"/>
      <c r="D27" s="70"/>
      <c r="E27" s="70"/>
    </row>
    <row r="28" spans="1:5" ht="19.5" customHeight="1" x14ac:dyDescent="0.25">
      <c r="A28" s="37" t="s">
        <v>77</v>
      </c>
      <c r="B28" s="23"/>
      <c r="C28" s="23"/>
      <c r="D28" s="23"/>
      <c r="E28" s="23"/>
    </row>
  </sheetData>
  <mergeCells count="4">
    <mergeCell ref="A2:E2"/>
    <mergeCell ref="A3:E3"/>
    <mergeCell ref="A27:E27"/>
    <mergeCell ref="A1:E1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&amp;L&amp;10制表单位：东莞市建设工程造价管理站&amp;11
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表1工程造价指标分析表</vt:lpstr>
      <vt:lpstr>表2主要材料耗用量</vt:lpstr>
      <vt:lpstr>表1工程造价指标分析表!Print_Area</vt:lpstr>
      <vt:lpstr>表2主要材料耗用量!Print_Area</vt:lpstr>
      <vt:lpstr>表1工程造价指标分析表!Print_Titles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2019-09-02T07:07:57Z</cp:lastPrinted>
  <dcterms:created xsi:type="dcterms:W3CDTF">2006-09-16T00:00:00Z</dcterms:created>
  <dcterms:modified xsi:type="dcterms:W3CDTF">2019-09-02T07:11:06Z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