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485" windowHeight="11745"/>
  </bookViews>
  <sheets>
    <sheet name="表1工程造价指标分析表" sheetId="1" r:id="rId1"/>
    <sheet name="表2主要材料耗用量" sheetId="2" r:id="rId2"/>
  </sheets>
  <definedNames>
    <definedName name="_xlnm.Print_Area" localSheetId="0">表1工程造价指标分析表!$A$1:$G$56</definedName>
    <definedName name="_xlnm.Print_Area" localSheetId="1">表2主要材料耗用量!$A$1:$E$28</definedName>
    <definedName name="_xlnm.Print_Titles" localSheetId="0">表1工程造价指标分析表!$6:$6</definedName>
  </definedNames>
  <calcPr calcId="144525"/>
</workbook>
</file>

<file path=xl/calcChain.xml><?xml version="1.0" encoding="utf-8"?>
<calcChain xmlns="http://schemas.openxmlformats.org/spreadsheetml/2006/main">
  <c r="D15" i="2" l="1"/>
  <c r="E15" i="2" s="1"/>
  <c r="D16" i="2"/>
  <c r="E16" i="2" s="1"/>
  <c r="D13" i="2"/>
  <c r="E13" i="2" s="1"/>
  <c r="D17" i="2"/>
  <c r="D18" i="2"/>
  <c r="E18" i="2" s="1"/>
  <c r="D14" i="2"/>
  <c r="E14" i="2" s="1"/>
  <c r="D12" i="2"/>
  <c r="E12" i="2" s="1"/>
  <c r="D11" i="2"/>
  <c r="D10" i="2"/>
  <c r="E10" i="2" s="1"/>
  <c r="D9" i="2"/>
  <c r="D7" i="2"/>
  <c r="E7" i="2" s="1"/>
  <c r="E8" i="2"/>
  <c r="E9" i="2"/>
  <c r="E11" i="2"/>
  <c r="E17" i="2"/>
  <c r="E6" i="2"/>
  <c r="E5" i="2"/>
  <c r="D34" i="1"/>
  <c r="F34" i="1" s="1"/>
  <c r="D35" i="1"/>
  <c r="F35" i="1" s="1"/>
  <c r="D33" i="1"/>
  <c r="F33" i="1" s="1"/>
  <c r="D32" i="1"/>
  <c r="F32" i="1" s="1"/>
  <c r="D31" i="1"/>
  <c r="F31" i="1" s="1"/>
  <c r="D30" i="1"/>
  <c r="D23" i="1"/>
  <c r="F23" i="1" s="1"/>
  <c r="D22" i="1"/>
  <c r="F22" i="1" s="1"/>
  <c r="D20" i="1"/>
  <c r="F20" i="1" s="1"/>
  <c r="D19" i="1"/>
  <c r="F19" i="1" s="1"/>
  <c r="D18" i="1"/>
  <c r="F18" i="1" s="1"/>
  <c r="D17" i="1"/>
  <c r="F17" i="1" s="1"/>
  <c r="D16" i="1"/>
  <c r="D14" i="1"/>
  <c r="F14" i="1" s="1"/>
  <c r="F9" i="1"/>
  <c r="F10" i="1"/>
  <c r="F13" i="1"/>
  <c r="F15" i="1"/>
  <c r="F16" i="1"/>
  <c r="F21" i="1"/>
  <c r="F24" i="1"/>
  <c r="F25" i="1"/>
  <c r="F26" i="1"/>
  <c r="F27" i="1"/>
  <c r="F30" i="1"/>
  <c r="F36" i="1"/>
  <c r="F37" i="1"/>
  <c r="F41" i="1"/>
  <c r="F42" i="1"/>
  <c r="F43" i="1"/>
  <c r="F44" i="1"/>
  <c r="F46" i="1"/>
  <c r="F47" i="1"/>
  <c r="F49" i="1"/>
  <c r="F50" i="1"/>
  <c r="F52" i="1"/>
  <c r="F8" i="1"/>
  <c r="D12" i="1"/>
  <c r="F12" i="1" s="1"/>
  <c r="D11" i="1"/>
  <c r="F11" i="1" s="1"/>
  <c r="D48" i="1" l="1"/>
  <c r="F48" i="1" s="1"/>
  <c r="D40" i="1"/>
  <c r="F40" i="1" s="1"/>
  <c r="D29" i="1" l="1"/>
  <c r="F29" i="1" s="1"/>
  <c r="D7" i="1"/>
  <c r="F7" i="1" s="1"/>
  <c r="D51" i="1" l="1"/>
  <c r="F51" i="1" s="1"/>
  <c r="D53" i="1" l="1"/>
  <c r="G51" i="1" l="1"/>
  <c r="F53" i="1"/>
  <c r="G50" i="1"/>
  <c r="G48" i="1"/>
  <c r="G43" i="1"/>
  <c r="G36" i="1"/>
  <c r="G32" i="1"/>
  <c r="G23" i="1"/>
  <c r="G19" i="1"/>
  <c r="G15" i="1"/>
  <c r="G10" i="1"/>
  <c r="G35" i="1"/>
  <c r="G22" i="1"/>
  <c r="G14" i="1"/>
  <c r="G21" i="1"/>
  <c r="G9" i="1"/>
  <c r="G52" i="1"/>
  <c r="G46" i="1"/>
  <c r="G41" i="1"/>
  <c r="G34" i="1"/>
  <c r="G30" i="1"/>
  <c r="G17" i="1"/>
  <c r="G13" i="1"/>
  <c r="G49" i="1"/>
  <c r="G44" i="1"/>
  <c r="G37" i="1"/>
  <c r="G33" i="1"/>
  <c r="G29" i="1"/>
  <c r="G24" i="1"/>
  <c r="G20" i="1"/>
  <c r="G16" i="1"/>
  <c r="G12" i="1"/>
  <c r="G8" i="1"/>
  <c r="G27" i="1"/>
  <c r="G53" i="1"/>
  <c r="G47" i="1"/>
  <c r="G42" i="1"/>
  <c r="G31" i="1"/>
  <c r="G26" i="1"/>
  <c r="G18" i="1"/>
  <c r="G25" i="1"/>
  <c r="G11" i="1"/>
  <c r="G40" i="1"/>
  <c r="G7" i="1"/>
</calcChain>
</file>

<file path=xl/sharedStrings.xml><?xml version="1.0" encoding="utf-8"?>
<sst xmlns="http://schemas.openxmlformats.org/spreadsheetml/2006/main" count="94" uniqueCount="85">
  <si>
    <t>t</t>
    <phoneticPr fontId="1" type="noConversion"/>
  </si>
  <si>
    <t>kg</t>
  </si>
  <si>
    <t>m</t>
    <phoneticPr fontId="1" type="noConversion"/>
  </si>
  <si>
    <t>m</t>
    <phoneticPr fontId="1" type="noConversion"/>
  </si>
  <si>
    <r>
      <rPr>
        <b/>
        <sz val="12"/>
        <color rgb="FF333333"/>
        <rFont val="宋体"/>
        <family val="3"/>
        <charset val="134"/>
      </rPr>
      <t>建筑工程</t>
    </r>
    <phoneticPr fontId="1" type="noConversion"/>
  </si>
  <si>
    <r>
      <rPr>
        <b/>
        <sz val="12"/>
        <color rgb="FF333333"/>
        <rFont val="宋体"/>
        <family val="3"/>
        <charset val="134"/>
      </rPr>
      <t>安装工程</t>
    </r>
    <phoneticPr fontId="1" type="noConversion"/>
  </si>
  <si>
    <r>
      <rPr>
        <b/>
        <sz val="12"/>
        <color rgb="FF333333"/>
        <rFont val="宋体"/>
        <family val="3"/>
        <charset val="134"/>
      </rPr>
      <t>措施项目费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</si>
  <si>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其他项目费</t>
    </r>
    <phoneticPr fontId="1" type="noConversion"/>
  </si>
  <si>
    <r>
      <rPr>
        <b/>
        <sz val="12"/>
        <color rgb="FF333333"/>
        <rFont val="宋体"/>
        <family val="3"/>
        <charset val="134"/>
      </rPr>
      <t>规费</t>
    </r>
    <phoneticPr fontId="1" type="noConversion"/>
  </si>
  <si>
    <r>
      <rPr>
        <b/>
        <sz val="12"/>
        <color rgb="FF333333"/>
        <rFont val="宋体"/>
        <family val="3"/>
        <charset val="134"/>
      </rPr>
      <t>税金</t>
    </r>
    <phoneticPr fontId="1" type="noConversion"/>
  </si>
  <si>
    <r>
      <rPr>
        <b/>
        <sz val="12"/>
        <color rgb="FF333333"/>
        <rFont val="宋体"/>
        <family val="3"/>
        <charset val="134"/>
      </rPr>
      <t>含税工程造价</t>
    </r>
    <phoneticPr fontId="1" type="noConversion"/>
  </si>
  <si>
    <r>
      <rPr>
        <b/>
        <sz val="12"/>
        <color rgb="FF333333"/>
        <rFont val="宋体"/>
        <family val="3"/>
        <charset val="134"/>
      </rPr>
      <t>序号</t>
    </r>
    <phoneticPr fontId="1" type="noConversion"/>
  </si>
  <si>
    <r>
      <rPr>
        <b/>
        <sz val="12"/>
        <color rgb="FF333333"/>
        <rFont val="宋体"/>
        <family val="3"/>
        <charset val="134"/>
      </rPr>
      <t>费用名称</t>
    </r>
    <phoneticPr fontId="1" type="noConversion"/>
  </si>
  <si>
    <r>
      <rPr>
        <b/>
        <sz val="12"/>
        <color rgb="FF333333"/>
        <rFont val="宋体"/>
        <family val="3"/>
        <charset val="134"/>
      </rPr>
      <t>金额（元）</t>
    </r>
    <phoneticPr fontId="1" type="noConversion"/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</si>
  <si>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</t>
    </r>
    <r>
      <rPr>
        <b/>
        <sz val="12"/>
        <color rgb="FF333333"/>
        <rFont val="宋体"/>
        <family val="3"/>
        <charset val="134"/>
      </rPr>
      <t>㎡）</t>
    </r>
    <phoneticPr fontId="1" type="noConversion"/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</si>
  <si>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  <phoneticPr fontId="1" type="noConversion"/>
  </si>
  <si>
    <r>
      <rPr>
        <sz val="12"/>
        <color rgb="FF333333"/>
        <rFont val="宋体"/>
        <family val="3"/>
        <charset val="134"/>
      </rPr>
      <t>工程概况特征：结构类型：（框剪结构）；建筑面积：（</t>
    </r>
    <r>
      <rPr>
        <sz val="12"/>
        <color rgb="FF333333"/>
        <rFont val="Times New Roman"/>
        <family val="1"/>
      </rPr>
      <t xml:space="preserve">206056.46 </t>
    </r>
    <r>
      <rPr>
        <sz val="12"/>
        <color rgb="FF333333"/>
        <rFont val="宋体"/>
        <family val="3"/>
        <charset val="134"/>
      </rPr>
      <t>）㎡，其中，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以下面积（</t>
    </r>
    <r>
      <rPr>
        <sz val="12"/>
        <color rgb="FF333333"/>
        <rFont val="Times New Roman"/>
        <family val="1"/>
      </rPr>
      <t>47710.15</t>
    </r>
    <r>
      <rPr>
        <sz val="12"/>
        <color rgb="FF333333"/>
        <rFont val="宋体"/>
        <family val="3"/>
        <charset val="134"/>
      </rPr>
      <t>）㎡，</t>
    </r>
    <r>
      <rPr>
        <sz val="12"/>
        <color rgb="FF333333"/>
        <rFont val="Times New Roman"/>
        <family val="1"/>
      </rPr>
      <t>±0.00</t>
    </r>
    <r>
      <rPr>
        <sz val="12"/>
        <color rgb="FF333333"/>
        <rFont val="宋体"/>
        <family val="3"/>
        <charset val="134"/>
      </rPr>
      <t>以上面积（</t>
    </r>
    <r>
      <rPr>
        <sz val="12"/>
        <color rgb="FF333333"/>
        <rFont val="Times New Roman"/>
        <family val="1"/>
      </rPr>
      <t>158346.31</t>
    </r>
    <r>
      <rPr>
        <sz val="12"/>
        <color rgb="FF333333"/>
        <rFont val="宋体"/>
        <family val="3"/>
        <charset val="134"/>
      </rPr>
      <t>）㎡；弃土运距（</t>
    </r>
    <r>
      <rPr>
        <sz val="12"/>
        <color rgb="FF333333"/>
        <rFont val="Times New Roman"/>
        <family val="1"/>
      </rPr>
      <t>10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km</t>
    </r>
    <r>
      <rPr>
        <sz val="12"/>
        <color rgb="FF333333"/>
        <rFont val="宋体"/>
        <family val="3"/>
        <charset val="134"/>
      </rPr>
      <t>；建筑物层数：（</t>
    </r>
    <r>
      <rPr>
        <sz val="12"/>
        <color rgb="FF333333"/>
        <rFont val="Times New Roman"/>
        <family val="1"/>
      </rPr>
      <t xml:space="preserve">  </t>
    </r>
    <r>
      <rPr>
        <sz val="12"/>
        <color rgb="FF333333"/>
        <rFont val="宋体"/>
        <family val="3"/>
        <charset val="134"/>
      </rPr>
      <t>），其中地下（）层，地上（）层；工程类型：（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房建工程</t>
    </r>
    <r>
      <rPr>
        <sz val="12"/>
        <color rgb="FF333333"/>
        <rFont val="Times New Roman"/>
        <family val="1"/>
      </rPr>
      <t xml:space="preserve"> </t>
    </r>
    <r>
      <rPr>
        <sz val="12"/>
        <color rgb="FF333333"/>
        <rFont val="宋体"/>
        <family val="3"/>
        <charset val="134"/>
      </rPr>
      <t>）；基础材料：（预制管桩、桩承台基础）；幕墙材料名称及规格：（）；砖砌体名称：（蒸压粉煤灰砖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混凝土空心砌块）；外墙厚度：（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）；内墙厚度：（</t>
    </r>
    <r>
      <rPr>
        <sz val="12"/>
        <color rgb="FF333333"/>
        <rFont val="Times New Roman"/>
        <family val="1"/>
      </rPr>
      <t>100mm/200mm</t>
    </r>
    <r>
      <rPr>
        <sz val="12"/>
        <color rgb="FF333333"/>
        <rFont val="宋体"/>
        <family val="3"/>
        <charset val="134"/>
      </rPr>
      <t>）；外墙材料名称及规格：（喷涂外墙涂料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贴外墙砖）；墙面材料名称及规格（</t>
    </r>
    <r>
      <rPr>
        <sz val="12"/>
        <color rgb="FF333333"/>
        <rFont val="Times New Roman"/>
        <family val="1"/>
      </rPr>
      <t>15-25</t>
    </r>
    <r>
      <rPr>
        <sz val="12"/>
        <color rgb="FF333333"/>
        <rFont val="宋体"/>
        <family val="3"/>
        <charset val="134"/>
      </rPr>
      <t>厚水泥砂浆）；天棚材料名称及规格（）；地面材料名称及规格（块料楼地面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毛坯结构面）；屋面材料名称及规格（</t>
    </r>
    <r>
      <rPr>
        <sz val="12"/>
        <color rgb="FF333333"/>
        <rFont val="Times New Roman"/>
        <family val="1"/>
      </rPr>
      <t>8-10</t>
    </r>
    <r>
      <rPr>
        <sz val="12"/>
        <color rgb="FF333333"/>
        <rFont val="宋体"/>
        <family val="3"/>
        <charset val="134"/>
      </rPr>
      <t>厚</t>
    </r>
    <r>
      <rPr>
        <sz val="12"/>
        <color rgb="FF333333"/>
        <rFont val="Times New Roman"/>
        <family val="1"/>
      </rPr>
      <t>300*300</t>
    </r>
    <r>
      <rPr>
        <sz val="12"/>
        <color rgb="FF333333"/>
        <rFont val="宋体"/>
        <family val="3"/>
        <charset val="134"/>
      </rPr>
      <t>防滑地砖屋面，细石砼保护层配双向钢筋）；其他情况说明（）。</t>
    </r>
    <phoneticPr fontId="1" type="noConversion"/>
  </si>
  <si>
    <r>
      <rPr>
        <b/>
        <sz val="14"/>
        <color theme="1"/>
        <rFont val="宋体"/>
        <family val="3"/>
        <charset val="134"/>
      </rPr>
      <t>工程造价分析</t>
    </r>
    <phoneticPr fontId="1" type="noConversion"/>
  </si>
  <si>
    <r>
      <rPr>
        <sz val="11"/>
        <color theme="1"/>
        <rFont val="宋体"/>
        <family val="2"/>
      </rPr>
      <t>土石方工程</t>
    </r>
    <phoneticPr fontId="1" type="noConversion"/>
  </si>
  <si>
    <r>
      <rPr>
        <sz val="11"/>
        <color theme="1"/>
        <rFont val="宋体"/>
        <family val="2"/>
      </rPr>
      <t>维护及支护工程</t>
    </r>
    <phoneticPr fontId="1" type="noConversion"/>
  </si>
  <si>
    <r>
      <rPr>
        <sz val="11"/>
        <color theme="1"/>
        <rFont val="宋体"/>
        <family val="2"/>
      </rPr>
      <t>桩基础工程</t>
    </r>
    <phoneticPr fontId="1" type="noConversion"/>
  </si>
  <si>
    <r>
      <rPr>
        <sz val="11"/>
        <color theme="1"/>
        <rFont val="宋体"/>
        <family val="2"/>
      </rPr>
      <t>砌筑工程</t>
    </r>
    <phoneticPr fontId="1" type="noConversion"/>
  </si>
  <si>
    <r>
      <rPr>
        <sz val="11"/>
        <color theme="1"/>
        <rFont val="宋体"/>
        <family val="2"/>
      </rPr>
      <t>混凝土及钢筋砼工程</t>
    </r>
    <phoneticPr fontId="1" type="noConversion"/>
  </si>
  <si>
    <r>
      <rPr>
        <sz val="11"/>
        <color theme="1"/>
        <rFont val="宋体"/>
        <family val="2"/>
      </rPr>
      <t>装配式混凝土结构、建筑构件及部品工程</t>
    </r>
    <phoneticPr fontId="1" type="noConversion"/>
  </si>
  <si>
    <r>
      <rPr>
        <sz val="11"/>
        <color theme="1"/>
        <rFont val="宋体"/>
        <family val="2"/>
      </rPr>
      <t>金属结构工程</t>
    </r>
    <phoneticPr fontId="1" type="noConversion"/>
  </si>
  <si>
    <r>
      <rPr>
        <sz val="11"/>
        <color theme="1"/>
        <rFont val="宋体"/>
        <family val="2"/>
      </rPr>
      <t>木结构工程</t>
    </r>
    <phoneticPr fontId="1" type="noConversion"/>
  </si>
  <si>
    <r>
      <rPr>
        <sz val="11"/>
        <color theme="1"/>
        <rFont val="宋体"/>
        <family val="2"/>
      </rPr>
      <t>门窗工程</t>
    </r>
    <phoneticPr fontId="1" type="noConversion"/>
  </si>
  <si>
    <r>
      <rPr>
        <sz val="11"/>
        <color theme="1"/>
        <rFont val="宋体"/>
        <family val="2"/>
      </rPr>
      <t>屋面及防水工程</t>
    </r>
    <phoneticPr fontId="1" type="noConversion"/>
  </si>
  <si>
    <r>
      <rPr>
        <sz val="11"/>
        <color theme="1"/>
        <rFont val="宋体"/>
        <family val="2"/>
      </rPr>
      <t>保温、隔热、防腐工程</t>
    </r>
    <phoneticPr fontId="1" type="noConversion"/>
  </si>
  <si>
    <r>
      <rPr>
        <sz val="11"/>
        <color theme="1"/>
        <rFont val="宋体"/>
        <family val="2"/>
      </rPr>
      <t>楼地面工程</t>
    </r>
    <phoneticPr fontId="1" type="noConversion"/>
  </si>
  <si>
    <r>
      <rPr>
        <sz val="11"/>
        <color theme="1"/>
        <rFont val="宋体"/>
        <family val="2"/>
      </rPr>
      <t>墙、柱面装饰与隔断、幕墙工程</t>
    </r>
    <phoneticPr fontId="1" type="noConversion"/>
  </si>
  <si>
    <r>
      <rPr>
        <sz val="11"/>
        <color theme="1"/>
        <rFont val="宋体"/>
        <family val="2"/>
      </rPr>
      <t>天棚工程</t>
    </r>
    <phoneticPr fontId="1" type="noConversion"/>
  </si>
  <si>
    <r>
      <rPr>
        <sz val="11"/>
        <color theme="1"/>
        <rFont val="宋体"/>
        <family val="2"/>
      </rPr>
      <t>油漆涂料裱糊工程</t>
    </r>
    <phoneticPr fontId="1" type="noConversion"/>
  </si>
  <si>
    <r>
      <rPr>
        <sz val="11"/>
        <color theme="1"/>
        <rFont val="宋体"/>
        <family val="2"/>
      </rPr>
      <t>其他装饰工程</t>
    </r>
    <phoneticPr fontId="1" type="noConversion"/>
  </si>
  <si>
    <r>
      <rPr>
        <sz val="11"/>
        <color theme="1"/>
        <rFont val="宋体"/>
        <family val="2"/>
      </rPr>
      <t>景观工程</t>
    </r>
    <phoneticPr fontId="1" type="noConversion"/>
  </si>
  <si>
    <r>
      <rPr>
        <sz val="11"/>
        <color theme="1"/>
        <rFont val="宋体"/>
        <family val="2"/>
      </rPr>
      <t>石作工程</t>
    </r>
    <phoneticPr fontId="1" type="noConversion"/>
  </si>
  <si>
    <r>
      <rPr>
        <sz val="11"/>
        <color theme="1"/>
        <rFont val="宋体"/>
        <family val="2"/>
      </rPr>
      <t>拆除工程</t>
    </r>
    <phoneticPr fontId="1" type="noConversion"/>
  </si>
  <si>
    <r>
      <rPr>
        <sz val="11"/>
        <color theme="1"/>
        <rFont val="宋体"/>
        <family val="2"/>
      </rPr>
      <t>其他工程（上述未包含部分可以补充）</t>
    </r>
    <phoneticPr fontId="1" type="noConversion"/>
  </si>
  <si>
    <r>
      <rPr>
        <sz val="11"/>
        <color theme="1"/>
        <rFont val="宋体"/>
        <family val="2"/>
      </rPr>
      <t>电气工程</t>
    </r>
    <phoneticPr fontId="1" type="noConversion"/>
  </si>
  <si>
    <r>
      <rPr>
        <sz val="11"/>
        <color theme="1"/>
        <rFont val="宋体"/>
        <family val="2"/>
      </rPr>
      <t>给水工程</t>
    </r>
    <phoneticPr fontId="1" type="noConversion"/>
  </si>
  <si>
    <r>
      <rPr>
        <sz val="11"/>
        <color theme="1"/>
        <rFont val="宋体"/>
        <family val="2"/>
      </rPr>
      <t>排水工程</t>
    </r>
    <phoneticPr fontId="1" type="noConversion"/>
  </si>
  <si>
    <r>
      <rPr>
        <sz val="11"/>
        <color theme="1"/>
        <rFont val="宋体"/>
        <family val="2"/>
      </rPr>
      <t>消防工程</t>
    </r>
    <phoneticPr fontId="1" type="noConversion"/>
  </si>
  <si>
    <r>
      <rPr>
        <sz val="11"/>
        <color theme="1"/>
        <rFont val="宋体"/>
        <family val="2"/>
      </rPr>
      <t>电梯工程</t>
    </r>
    <phoneticPr fontId="1" type="noConversion"/>
  </si>
  <si>
    <r>
      <rPr>
        <sz val="11"/>
        <color theme="1"/>
        <rFont val="宋体"/>
        <family val="2"/>
      </rPr>
      <t>空调通风工程</t>
    </r>
    <phoneticPr fontId="1" type="noConversion"/>
  </si>
  <si>
    <r>
      <rPr>
        <sz val="11"/>
        <color theme="1"/>
        <rFont val="宋体"/>
        <family val="2"/>
      </rPr>
      <t>建筑智能工程</t>
    </r>
    <phoneticPr fontId="1" type="noConversion"/>
  </si>
  <si>
    <r>
      <rPr>
        <sz val="11"/>
        <color theme="1"/>
        <rFont val="宋体"/>
        <family val="2"/>
      </rPr>
      <t>其他工程（上述未包括工程可以补充）</t>
    </r>
    <phoneticPr fontId="1" type="noConversion"/>
  </si>
  <si>
    <r>
      <rPr>
        <sz val="11"/>
        <color theme="1"/>
        <rFont val="宋体"/>
        <family val="2"/>
      </rPr>
      <t>室外配套</t>
    </r>
    <phoneticPr fontId="1" type="noConversion"/>
  </si>
  <si>
    <r>
      <rPr>
        <sz val="11"/>
        <color theme="1"/>
        <rFont val="宋体"/>
        <family val="2"/>
      </rPr>
      <t>园建</t>
    </r>
    <phoneticPr fontId="1" type="noConversion"/>
  </si>
  <si>
    <r>
      <rPr>
        <sz val="11"/>
        <color theme="1"/>
        <rFont val="宋体"/>
        <family val="2"/>
      </rPr>
      <t>绿化</t>
    </r>
    <phoneticPr fontId="1" type="noConversion"/>
  </si>
  <si>
    <r>
      <rPr>
        <sz val="11"/>
        <color theme="1"/>
        <rFont val="宋体"/>
        <family val="2"/>
      </rPr>
      <t>园林给排水</t>
    </r>
    <phoneticPr fontId="1" type="noConversion"/>
  </si>
  <si>
    <r>
      <rPr>
        <sz val="11"/>
        <color theme="1"/>
        <rFont val="宋体"/>
        <family val="2"/>
      </rPr>
      <t>绿色施工安全防护措施费</t>
    </r>
    <phoneticPr fontId="1" type="noConversion"/>
  </si>
  <si>
    <r>
      <rPr>
        <sz val="11"/>
        <color theme="1"/>
        <rFont val="宋体"/>
        <family val="2"/>
      </rPr>
      <t>其他措施项目费</t>
    </r>
    <phoneticPr fontId="1" type="noConversion"/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</si>
  <si>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1+2+3+4+5+6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</si>
  <si>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sz val="11"/>
        <color theme="1"/>
        <rFont val="宋体"/>
        <family val="2"/>
      </rPr>
      <t>人工费</t>
    </r>
    <phoneticPr fontId="1" type="noConversion"/>
  </si>
  <si>
    <r>
      <rPr>
        <sz val="11"/>
        <color theme="1"/>
        <rFont val="宋体"/>
        <family val="2"/>
      </rPr>
      <t>造价指标分析表编写人员：（签字）</t>
    </r>
  </si>
  <si>
    <r>
      <rPr>
        <sz val="12"/>
        <color theme="1"/>
        <rFont val="宋体"/>
        <family val="2"/>
      </rPr>
      <t>序号</t>
    </r>
    <phoneticPr fontId="1" type="noConversion"/>
  </si>
  <si>
    <r>
      <rPr>
        <sz val="12"/>
        <color theme="1"/>
        <rFont val="宋体"/>
        <family val="2"/>
      </rPr>
      <t>材料名称</t>
    </r>
    <phoneticPr fontId="1" type="noConversion"/>
  </si>
  <si>
    <r>
      <rPr>
        <sz val="12"/>
        <color theme="1"/>
        <rFont val="宋体"/>
        <family val="2"/>
      </rPr>
      <t>单位</t>
    </r>
    <phoneticPr fontId="1" type="noConversion"/>
  </si>
  <si>
    <r>
      <rPr>
        <sz val="12"/>
        <color theme="1"/>
        <rFont val="宋体"/>
        <family val="2"/>
      </rPr>
      <t>数量</t>
    </r>
    <phoneticPr fontId="1" type="noConversion"/>
  </si>
  <si>
    <r>
      <rPr>
        <sz val="12"/>
        <color theme="1"/>
        <rFont val="宋体"/>
        <family val="3"/>
        <charset val="134"/>
      </rPr>
      <t>钢筋</t>
    </r>
    <phoneticPr fontId="1" type="noConversion"/>
  </si>
  <si>
    <r>
      <rPr>
        <sz val="12"/>
        <color theme="1"/>
        <rFont val="宋体"/>
        <family val="3"/>
        <charset val="134"/>
      </rPr>
      <t>混凝土</t>
    </r>
    <phoneticPr fontId="1" type="noConversion"/>
  </si>
  <si>
    <r>
      <rPr>
        <sz val="12"/>
        <color theme="1"/>
        <rFont val="宋体"/>
        <family val="3"/>
        <charset val="134"/>
      </rPr>
      <t>水泥</t>
    </r>
    <phoneticPr fontId="1" type="noConversion"/>
  </si>
  <si>
    <r>
      <rPr>
        <sz val="12"/>
        <color theme="1"/>
        <rFont val="宋体"/>
        <family val="3"/>
        <charset val="134"/>
      </rPr>
      <t>实心砖</t>
    </r>
    <phoneticPr fontId="1" type="noConversion"/>
  </si>
  <si>
    <r>
      <rPr>
        <sz val="12"/>
        <color theme="1"/>
        <rFont val="宋体"/>
        <family val="2"/>
      </rPr>
      <t>千块</t>
    </r>
    <phoneticPr fontId="1" type="noConversion"/>
  </si>
  <si>
    <r>
      <rPr>
        <sz val="12"/>
        <color theme="1"/>
        <rFont val="宋体"/>
        <family val="3"/>
        <charset val="134"/>
      </rPr>
      <t>蒸压加气砼砌块</t>
    </r>
    <phoneticPr fontId="1" type="noConversion"/>
  </si>
  <si>
    <r>
      <rPr>
        <sz val="12"/>
        <color theme="1"/>
        <rFont val="宋体"/>
        <family val="3"/>
        <charset val="134"/>
      </rPr>
      <t>碎石</t>
    </r>
    <phoneticPr fontId="1" type="noConversion"/>
  </si>
  <si>
    <r>
      <rPr>
        <sz val="12"/>
        <color theme="1"/>
        <rFont val="宋体"/>
        <family val="3"/>
        <charset val="134"/>
      </rPr>
      <t>砂</t>
    </r>
    <phoneticPr fontId="1" type="noConversion"/>
  </si>
  <si>
    <r>
      <rPr>
        <sz val="12"/>
        <color theme="1"/>
        <rFont val="宋体"/>
        <family val="3"/>
        <charset val="134"/>
      </rPr>
      <t>防水涂料</t>
    </r>
    <phoneticPr fontId="1" type="noConversion"/>
  </si>
  <si>
    <r>
      <t>PVC</t>
    </r>
    <r>
      <rPr>
        <sz val="12"/>
        <color theme="1"/>
        <rFont val="宋体"/>
        <family val="3"/>
        <charset val="134"/>
      </rPr>
      <t>管</t>
    </r>
    <phoneticPr fontId="1" type="noConversion"/>
  </si>
  <si>
    <r>
      <rPr>
        <sz val="12"/>
        <color theme="1"/>
        <rFont val="宋体"/>
        <family val="3"/>
        <charset val="134"/>
      </rPr>
      <t>镀锌钢管</t>
    </r>
    <phoneticPr fontId="1" type="noConversion"/>
  </si>
  <si>
    <r>
      <rPr>
        <sz val="12"/>
        <color theme="1"/>
        <rFont val="宋体"/>
        <family val="3"/>
        <charset val="134"/>
      </rPr>
      <t>电力电缆</t>
    </r>
    <phoneticPr fontId="1" type="noConversion"/>
  </si>
  <si>
    <r>
      <rPr>
        <sz val="12"/>
        <color theme="1"/>
        <rFont val="宋体"/>
        <family val="3"/>
        <charset val="134"/>
      </rPr>
      <t>镀锌电线管</t>
    </r>
    <phoneticPr fontId="1" type="noConversion"/>
  </si>
  <si>
    <r>
      <t>PPR</t>
    </r>
    <r>
      <rPr>
        <sz val="12"/>
        <color theme="1"/>
        <rFont val="宋体"/>
        <family val="3"/>
        <charset val="134"/>
      </rPr>
      <t>给水管</t>
    </r>
    <phoneticPr fontId="1" type="noConversion"/>
  </si>
  <si>
    <r>
      <rPr>
        <sz val="12"/>
        <color theme="1"/>
        <rFont val="宋体"/>
        <family val="3"/>
        <charset val="134"/>
      </rPr>
      <t>不锈钢管</t>
    </r>
    <phoneticPr fontId="1" type="noConversion"/>
  </si>
  <si>
    <r>
      <rPr>
        <sz val="12"/>
        <color theme="1"/>
        <rFont val="宋体"/>
        <family val="3"/>
        <charset val="134"/>
      </rPr>
      <t>单位消耗量
（</t>
    </r>
    <r>
      <rPr>
        <sz val="12"/>
        <color theme="1"/>
        <rFont val="Times New Roman"/>
        <family val="1"/>
      </rPr>
      <t xml:space="preserve">  /m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)</t>
    </r>
    <r>
      <rPr>
        <sz val="12"/>
        <color theme="1"/>
        <rFont val="宋体"/>
        <family val="3"/>
        <charset val="134"/>
      </rPr>
      <t>或（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</si>
  <si>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  <phoneticPr fontId="1" type="noConversion"/>
  </si>
  <si>
    <r>
      <rPr>
        <sz val="11"/>
        <color theme="1"/>
        <rFont val="宋体"/>
        <family val="2"/>
      </rPr>
      <t>填表单位：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2"/>
      </rPr>
      <t>某造价咨询有限公司</t>
    </r>
    <r>
      <rPr>
        <sz val="11"/>
        <color theme="1"/>
        <rFont val="Times New Roman"/>
        <family val="1"/>
      </rPr>
      <t xml:space="preserve">                                         </t>
    </r>
    <r>
      <rPr>
        <sz val="11"/>
        <color theme="1"/>
        <rFont val="宋体"/>
        <family val="2"/>
      </rPr>
      <t>填表时间：</t>
    </r>
    <r>
      <rPr>
        <sz val="11"/>
        <color theme="1"/>
        <rFont val="Times New Roman"/>
        <family val="1"/>
      </rPr>
      <t xml:space="preserve">2019 </t>
    </r>
    <r>
      <rPr>
        <sz val="11"/>
        <color theme="1"/>
        <rFont val="宋体"/>
        <family val="2"/>
      </rPr>
      <t>年</t>
    </r>
    <r>
      <rPr>
        <sz val="11"/>
        <color theme="1"/>
        <rFont val="Times New Roman"/>
        <family val="1"/>
      </rPr>
      <t>07</t>
    </r>
    <r>
      <rPr>
        <sz val="11"/>
        <color theme="1"/>
        <rFont val="宋体"/>
        <family val="2"/>
      </rPr>
      <t>月</t>
    </r>
    <r>
      <rPr>
        <sz val="11"/>
        <color theme="1"/>
        <rFont val="Times New Roman"/>
        <family val="1"/>
      </rPr>
      <t xml:space="preserve"> 20</t>
    </r>
    <r>
      <rPr>
        <sz val="11"/>
        <color theme="1"/>
        <rFont val="宋体"/>
        <family val="2"/>
      </rPr>
      <t>日</t>
    </r>
    <phoneticPr fontId="1" type="noConversion"/>
  </si>
  <si>
    <r>
      <rPr>
        <sz val="11"/>
        <color theme="1"/>
        <rFont val="宋体"/>
        <family val="3"/>
        <charset val="134"/>
      </rPr>
      <t>备注：本项目招标控制价备案时间为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日</t>
    </r>
    <phoneticPr fontId="1" type="noConversion"/>
  </si>
  <si>
    <t>注：单位消耗量是根据每个项目总建筑面积或长度确定，根据项目实际进行填写
    本项目招标控制价备案时间为2019年4月3日</t>
    <phoneticPr fontId="1" type="noConversion"/>
  </si>
  <si>
    <t>造价指标分析表编写人员：（签字）</t>
    <phoneticPr fontId="1" type="noConversion"/>
  </si>
  <si>
    <r>
      <rPr>
        <sz val="12"/>
        <color theme="1"/>
        <rFont val="宋体"/>
        <family val="2"/>
      </rPr>
      <t>附件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2"/>
      </rPr>
      <t>：实例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2"/>
      </rPr>
      <t>某花园（</t>
    </r>
    <r>
      <rPr>
        <sz val="12"/>
        <color theme="1"/>
        <rFont val="Times New Roman"/>
        <family val="1"/>
      </rPr>
      <t>1~5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14~26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36~49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58~65</t>
    </r>
    <r>
      <rPr>
        <sz val="12"/>
        <color theme="1"/>
        <rFont val="宋体"/>
        <family val="2"/>
      </rPr>
      <t>）号住宅楼，</t>
    </r>
    <r>
      <rPr>
        <sz val="12"/>
        <color theme="1"/>
        <rFont val="Times New Roman"/>
        <family val="1"/>
      </rPr>
      <t>6~8</t>
    </r>
    <r>
      <rPr>
        <sz val="12"/>
        <color theme="1"/>
        <rFont val="宋体"/>
        <family val="2"/>
      </rPr>
      <t>号商业住宅楼，</t>
    </r>
    <r>
      <rPr>
        <sz val="12"/>
        <color theme="1"/>
        <rFont val="Times New Roman"/>
        <family val="1"/>
      </rPr>
      <t>89</t>
    </r>
    <r>
      <rPr>
        <sz val="12"/>
        <color theme="1"/>
        <rFont val="宋体"/>
        <family val="2"/>
      </rPr>
      <t>号幼儿园，</t>
    </r>
    <r>
      <rPr>
        <sz val="12"/>
        <color theme="1"/>
        <rFont val="Times New Roman"/>
        <family val="1"/>
      </rPr>
      <t>92</t>
    </r>
    <r>
      <rPr>
        <sz val="12"/>
        <color theme="1"/>
        <rFont val="宋体"/>
        <family val="2"/>
      </rPr>
      <t>号垃圾房，</t>
    </r>
    <r>
      <rPr>
        <sz val="12"/>
        <color theme="1"/>
        <rFont val="Times New Roman"/>
        <family val="1"/>
      </rPr>
      <t>93</t>
    </r>
    <r>
      <rPr>
        <sz val="12"/>
        <color theme="1"/>
        <rFont val="宋体"/>
        <family val="2"/>
      </rPr>
      <t>号地下室建设工程造价指标分析表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</si>
  <si>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填报单位：某工程造价咨询有限公司</t>
    </r>
    <r>
      <rPr>
        <sz val="11"/>
        <color theme="1"/>
        <rFont val="Times New Roman"/>
        <family val="1"/>
      </rPr>
      <t xml:space="preserve">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2019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07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20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</si>
  <si>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                                   </t>
    </r>
    <r>
      <rPr>
        <b/>
        <sz val="18"/>
        <color theme="1"/>
        <rFont val="宋体"/>
        <family val="3"/>
        <charset val="134"/>
      </rPr>
      <t>主要材料耗用量</t>
    </r>
    <phoneticPr fontId="1" type="noConversion"/>
  </si>
  <si>
    <r>
      <rPr>
        <sz val="12"/>
        <color theme="1"/>
        <rFont val="宋体"/>
        <family val="2"/>
      </rPr>
      <t>附件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2"/>
      </rPr>
      <t>：实例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family val="2"/>
      </rPr>
      <t>某花园（</t>
    </r>
    <r>
      <rPr>
        <sz val="12"/>
        <color theme="1"/>
        <rFont val="Times New Roman"/>
        <family val="1"/>
      </rPr>
      <t>1~5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14~26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36~49</t>
    </r>
    <r>
      <rPr>
        <sz val="12"/>
        <color theme="1"/>
        <rFont val="宋体"/>
        <family val="2"/>
      </rPr>
      <t>、</t>
    </r>
    <r>
      <rPr>
        <sz val="12"/>
        <color theme="1"/>
        <rFont val="Times New Roman"/>
        <family val="1"/>
      </rPr>
      <t>58~65</t>
    </r>
    <r>
      <rPr>
        <sz val="12"/>
        <color theme="1"/>
        <rFont val="宋体"/>
        <family val="2"/>
      </rPr>
      <t>）号住宅楼，</t>
    </r>
    <r>
      <rPr>
        <sz val="12"/>
        <color theme="1"/>
        <rFont val="Times New Roman"/>
        <family val="1"/>
      </rPr>
      <t>6~8</t>
    </r>
    <r>
      <rPr>
        <sz val="12"/>
        <color theme="1"/>
        <rFont val="宋体"/>
        <family val="2"/>
      </rPr>
      <t>号商业住宅楼，</t>
    </r>
    <r>
      <rPr>
        <sz val="12"/>
        <color theme="1"/>
        <rFont val="Times New Roman"/>
        <family val="1"/>
      </rPr>
      <t>89</t>
    </r>
    <r>
      <rPr>
        <sz val="12"/>
        <color theme="1"/>
        <rFont val="宋体"/>
        <family val="2"/>
      </rPr>
      <t>号幼儿园，</t>
    </r>
    <r>
      <rPr>
        <sz val="12"/>
        <color theme="1"/>
        <rFont val="Times New Roman"/>
        <family val="1"/>
      </rPr>
      <t>92</t>
    </r>
    <r>
      <rPr>
        <sz val="12"/>
        <color theme="1"/>
        <rFont val="宋体"/>
        <family val="2"/>
      </rPr>
      <t>号垃圾房，</t>
    </r>
    <r>
      <rPr>
        <sz val="12"/>
        <color theme="1"/>
        <rFont val="Times New Roman"/>
        <family val="1"/>
      </rPr>
      <t>93</t>
    </r>
    <r>
      <rPr>
        <sz val="12"/>
        <color theme="1"/>
        <rFont val="宋体"/>
        <family val="2"/>
      </rPr>
      <t>号地下室建设工程造价指标分析表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</si>
  <si>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                         </t>
    </r>
    <r>
      <rPr>
        <b/>
        <sz val="18"/>
        <color theme="1"/>
        <rFont val="宋体"/>
        <family val="3"/>
        <charset val="134"/>
      </rPr>
      <t>工程造价指标分析表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</si>
</sst>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 ;[Red]\-0.00\ "/>
  </numFmts>
  <fonts count="2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333333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sz val="11"/>
      <color theme="1"/>
      <name val="宋体"/>
      <family val="2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zoomScaleNormal="100" workbookViewId="0">
      <selection activeCell="F19" sqref="F19"/>
    </sheetView>
  </sheetViews>
  <sheetFormatPr defaultRowHeight="13.5" x14ac:dyDescent="0.15"/>
  <cols>
    <col min="1" max="1" width="7.125" customWidth="1"/>
    <col min="2" max="2" width="9.75" customWidth="1"/>
    <col min="3" max="3" width="14.5" customWidth="1"/>
    <col min="4" max="4" width="10" customWidth="1"/>
    <col min="5" max="5" width="12.375" customWidth="1"/>
    <col min="6" max="6" width="18.375" customWidth="1"/>
    <col min="7" max="7" width="16.5" customWidth="1"/>
  </cols>
  <sheetData>
    <row r="1" spans="1:7" ht="42" customHeight="1" x14ac:dyDescent="0.15">
      <c r="A1" s="41" t="s">
        <v>83</v>
      </c>
      <c r="B1" s="41"/>
      <c r="C1" s="41"/>
      <c r="D1" s="41"/>
      <c r="E1" s="41"/>
      <c r="F1" s="41"/>
      <c r="G1" s="41"/>
    </row>
    <row r="2" spans="1:7" ht="44.25" customHeight="1" x14ac:dyDescent="0.15">
      <c r="A2" s="29" t="s">
        <v>84</v>
      </c>
      <c r="B2" s="29"/>
      <c r="C2" s="29"/>
      <c r="D2" s="29"/>
      <c r="E2" s="29"/>
      <c r="F2" s="29"/>
      <c r="G2" s="29"/>
    </row>
    <row r="3" spans="1:7" ht="20.25" customHeight="1" x14ac:dyDescent="0.15">
      <c r="A3" s="32" t="s">
        <v>81</v>
      </c>
      <c r="B3" s="32"/>
      <c r="C3" s="32"/>
      <c r="D3" s="32"/>
      <c r="E3" s="32"/>
      <c r="F3" s="32"/>
      <c r="G3" s="32"/>
    </row>
    <row r="4" spans="1:7" ht="126" customHeight="1" x14ac:dyDescent="0.15">
      <c r="A4" s="38" t="s">
        <v>16</v>
      </c>
      <c r="B4" s="39"/>
      <c r="C4" s="39"/>
      <c r="D4" s="39"/>
      <c r="E4" s="39"/>
      <c r="F4" s="39"/>
      <c r="G4" s="40"/>
    </row>
    <row r="5" spans="1:7" ht="21" customHeight="1" x14ac:dyDescent="0.15">
      <c r="A5" s="31" t="s">
        <v>17</v>
      </c>
      <c r="B5" s="31"/>
      <c r="C5" s="31"/>
      <c r="D5" s="31"/>
      <c r="E5" s="31"/>
      <c r="F5" s="31"/>
      <c r="G5" s="31"/>
    </row>
    <row r="6" spans="1:7" ht="29.25" customHeight="1" x14ac:dyDescent="0.15">
      <c r="A6" s="3" t="s">
        <v>11</v>
      </c>
      <c r="B6" s="33" t="s">
        <v>12</v>
      </c>
      <c r="C6" s="33"/>
      <c r="D6" s="18" t="s">
        <v>13</v>
      </c>
      <c r="E6" s="19"/>
      <c r="F6" s="4" t="s">
        <v>14</v>
      </c>
      <c r="G6" s="4" t="s">
        <v>15</v>
      </c>
    </row>
    <row r="7" spans="1:7" ht="18.75" customHeight="1" x14ac:dyDescent="0.15">
      <c r="A7" s="3">
        <v>1</v>
      </c>
      <c r="B7" s="34" t="s">
        <v>4</v>
      </c>
      <c r="C7" s="35"/>
      <c r="D7" s="20">
        <f>SUM(D8:E27)</f>
        <v>342120782.56</v>
      </c>
      <c r="E7" s="21"/>
      <c r="F7" s="5">
        <f>ROUND(D7/206056.46,2)</f>
        <v>1660.33</v>
      </c>
      <c r="G7" s="6">
        <f>D7/D53</f>
        <v>0.62027185068027135</v>
      </c>
    </row>
    <row r="8" spans="1:7" ht="18" customHeight="1" x14ac:dyDescent="0.15">
      <c r="A8" s="7">
        <v>1.1000000000000001</v>
      </c>
      <c r="B8" s="30" t="s">
        <v>18</v>
      </c>
      <c r="C8" s="30"/>
      <c r="D8" s="20">
        <v>762448.59</v>
      </c>
      <c r="E8" s="21"/>
      <c r="F8" s="5">
        <f>ROUND(D8/206056.46,2)</f>
        <v>3.7</v>
      </c>
      <c r="G8" s="6">
        <f>D8/D53</f>
        <v>1.382334608348218E-3</v>
      </c>
    </row>
    <row r="9" spans="1:7" ht="18" customHeight="1" x14ac:dyDescent="0.15">
      <c r="A9" s="7">
        <v>1.2</v>
      </c>
      <c r="B9" s="30" t="s">
        <v>19</v>
      </c>
      <c r="C9" s="30"/>
      <c r="D9" s="20">
        <v>13595948.210000001</v>
      </c>
      <c r="E9" s="21"/>
      <c r="F9" s="5">
        <f t="shared" ref="F9:F53" si="0">ROUND(D9/206056.46,2)</f>
        <v>65.98</v>
      </c>
      <c r="G9" s="6">
        <f>D9/D53</f>
        <v>2.4649727195368027E-2</v>
      </c>
    </row>
    <row r="10" spans="1:7" ht="18" customHeight="1" x14ac:dyDescent="0.15">
      <c r="A10" s="7">
        <v>1.3</v>
      </c>
      <c r="B10" s="30" t="s">
        <v>20</v>
      </c>
      <c r="C10" s="30"/>
      <c r="D10" s="18">
        <v>10078397.83</v>
      </c>
      <c r="E10" s="19"/>
      <c r="F10" s="5">
        <f t="shared" si="0"/>
        <v>48.91</v>
      </c>
      <c r="G10" s="6">
        <f>D10/D53</f>
        <v>1.82723377022844E-2</v>
      </c>
    </row>
    <row r="11" spans="1:7" ht="18" customHeight="1" x14ac:dyDescent="0.15">
      <c r="A11" s="7">
        <v>1.4</v>
      </c>
      <c r="B11" s="30" t="s">
        <v>21</v>
      </c>
      <c r="C11" s="30"/>
      <c r="D11" s="18">
        <f>939092.91*3+51139.2*11+74702.45*12+27633.99*12+465124.76+7978.21+1034897.81+1878211.74+939092.91+1295025.86+1043346.12+2692454.99</f>
        <v>13963979.609999999</v>
      </c>
      <c r="E11" s="19"/>
      <c r="F11" s="5">
        <f t="shared" si="0"/>
        <v>67.77</v>
      </c>
      <c r="G11" s="6">
        <f>D11/D53</f>
        <v>2.5316975515912294E-2</v>
      </c>
    </row>
    <row r="12" spans="1:7" ht="18" customHeight="1" x14ac:dyDescent="0.15">
      <c r="A12" s="7">
        <v>1.5</v>
      </c>
      <c r="B12" s="30" t="s">
        <v>22</v>
      </c>
      <c r="C12" s="30"/>
      <c r="D12" s="18">
        <f>7575821.45*3+345058.98*11+517905.43*12+172528.57*12+3417784.85+37415.1+8348526.01+15151584.32+7575821.45+10447051.04+8416705.9+77467657.25</f>
        <v>165670867.05000001</v>
      </c>
      <c r="E12" s="19"/>
      <c r="F12" s="5">
        <f t="shared" si="0"/>
        <v>804.01</v>
      </c>
      <c r="G12" s="6">
        <f>D12/D53</f>
        <v>0.30036460965620182</v>
      </c>
    </row>
    <row r="13" spans="1:7" ht="29.25" customHeight="1" x14ac:dyDescent="0.15">
      <c r="A13" s="7">
        <v>1.6</v>
      </c>
      <c r="B13" s="36" t="s">
        <v>23</v>
      </c>
      <c r="C13" s="37"/>
      <c r="D13" s="18">
        <v>0</v>
      </c>
      <c r="E13" s="19"/>
      <c r="F13" s="5">
        <f t="shared" si="0"/>
        <v>0</v>
      </c>
      <c r="G13" s="6">
        <f>D13/D53</f>
        <v>0</v>
      </c>
    </row>
    <row r="14" spans="1:7" ht="18" customHeight="1" x14ac:dyDescent="0.15">
      <c r="A14" s="7">
        <v>1.7</v>
      </c>
      <c r="B14" s="30" t="s">
        <v>24</v>
      </c>
      <c r="C14" s="30"/>
      <c r="D14" s="18">
        <f>286155.72*3+11199.87*11+16816.26*12+5605.36*12+111638.57+1207.05+315346.53+572323.21+286155.72+394619.45+317928.46+371196.93</f>
        <v>3621141.0900000003</v>
      </c>
      <c r="E14" s="19"/>
      <c r="F14" s="5">
        <f t="shared" si="0"/>
        <v>17.57</v>
      </c>
      <c r="G14" s="6">
        <f>D14/D53</f>
        <v>6.5652015310550833E-3</v>
      </c>
    </row>
    <row r="15" spans="1:7" ht="18" customHeight="1" x14ac:dyDescent="0.15">
      <c r="A15" s="7">
        <v>1.8</v>
      </c>
      <c r="B15" s="30" t="s">
        <v>25</v>
      </c>
      <c r="C15" s="30"/>
      <c r="D15" s="18">
        <v>0</v>
      </c>
      <c r="E15" s="19"/>
      <c r="F15" s="5">
        <f t="shared" si="0"/>
        <v>0</v>
      </c>
      <c r="G15" s="6">
        <f>D15/D53</f>
        <v>0</v>
      </c>
    </row>
    <row r="16" spans="1:7" ht="18" customHeight="1" x14ac:dyDescent="0.15">
      <c r="A16" s="7">
        <v>1.9</v>
      </c>
      <c r="B16" s="30" t="s">
        <v>26</v>
      </c>
      <c r="C16" s="30"/>
      <c r="D16" s="18">
        <f>3008809.99*3+116819.01*11+175355.65*12+58410.18*12+1189143.93+4748.33+3313912.31+6013335.35+3008809.99+4145084.76+3341651.18+437302.36</f>
        <v>34570617.25</v>
      </c>
      <c r="E16" s="19"/>
      <c r="F16" s="5">
        <f t="shared" si="0"/>
        <v>167.77</v>
      </c>
      <c r="G16" s="6">
        <f>D16/D53</f>
        <v>6.2677223465827256E-2</v>
      </c>
    </row>
    <row r="17" spans="1:7" ht="18" customHeight="1" x14ac:dyDescent="0.15">
      <c r="A17" s="8">
        <v>1.1000000000000001</v>
      </c>
      <c r="B17" s="30" t="s">
        <v>27</v>
      </c>
      <c r="C17" s="30"/>
      <c r="D17" s="18">
        <f>189791.75*3+68733.34*11+102518.32*12+35017.84*12+352099.79+5639.87+209011.05+378209.04+189791.75+261202.5+210704.85+14054322.14</f>
        <v>18636856.899999999</v>
      </c>
      <c r="E17" s="19"/>
      <c r="F17" s="5">
        <f t="shared" si="0"/>
        <v>90.45</v>
      </c>
      <c r="G17" s="6">
        <f>D17/D53</f>
        <v>3.3788995902928068E-2</v>
      </c>
    </row>
    <row r="18" spans="1:7" ht="18" customHeight="1" x14ac:dyDescent="0.15">
      <c r="A18" s="7">
        <v>1.1100000000000001</v>
      </c>
      <c r="B18" s="30" t="s">
        <v>28</v>
      </c>
      <c r="C18" s="30"/>
      <c r="D18" s="18">
        <f>256382.33*3+21176.37*11+31785.69*12+10588.61*12+152177.44+1530.55+282532.76+512765+256382.33+353551.18+284840.53</f>
        <v>3354358.45</v>
      </c>
      <c r="E18" s="19"/>
      <c r="F18" s="5">
        <f t="shared" si="0"/>
        <v>16.28</v>
      </c>
      <c r="G18" s="6">
        <f>D18/D53</f>
        <v>6.0815192460914455E-3</v>
      </c>
    </row>
    <row r="19" spans="1:7" ht="18" customHeight="1" x14ac:dyDescent="0.15">
      <c r="A19" s="7">
        <v>1.1200000000000001</v>
      </c>
      <c r="B19" s="30" t="s">
        <v>29</v>
      </c>
      <c r="C19" s="30"/>
      <c r="D19" s="18">
        <f>200734.02*3+12019.6*11+18041.43*12+6009.89*12+487119.97+4641.69+221210.29+401470.01+200734.02+276814.72+223015.72+6845011.47</f>
        <v>9683051.3900000006</v>
      </c>
      <c r="E19" s="19"/>
      <c r="F19" s="5">
        <f t="shared" si="0"/>
        <v>46.99</v>
      </c>
      <c r="G19" s="6">
        <f>D19/D53</f>
        <v>1.7555566665565372E-2</v>
      </c>
    </row>
    <row r="20" spans="1:7" ht="30" customHeight="1" x14ac:dyDescent="0.15">
      <c r="A20" s="7">
        <v>1.1299999999999999</v>
      </c>
      <c r="B20" s="24" t="s">
        <v>30</v>
      </c>
      <c r="C20" s="24"/>
      <c r="D20" s="18">
        <f>2914252.51*3+122394.59*11+183714.5*12+61198.24*12+1004509.43+11740.61+3262906.09+5828505.51+2914252.51+4070154.99+3289134.97+4597841.43</f>
        <v>38007096.439999998</v>
      </c>
      <c r="E20" s="19"/>
      <c r="F20" s="5">
        <f t="shared" si="0"/>
        <v>184.45</v>
      </c>
      <c r="G20" s="6">
        <f>D20/D53</f>
        <v>6.8907629263030498E-2</v>
      </c>
    </row>
    <row r="21" spans="1:7" ht="18" customHeight="1" x14ac:dyDescent="0.15">
      <c r="A21" s="7">
        <v>1.1399999999999999</v>
      </c>
      <c r="B21" s="30" t="s">
        <v>31</v>
      </c>
      <c r="C21" s="30"/>
      <c r="D21" s="18">
        <v>0</v>
      </c>
      <c r="E21" s="19"/>
      <c r="F21" s="5">
        <f t="shared" si="0"/>
        <v>0</v>
      </c>
      <c r="G21" s="6">
        <f>D21/D53</f>
        <v>0</v>
      </c>
    </row>
    <row r="22" spans="1:7" ht="18" customHeight="1" x14ac:dyDescent="0.15">
      <c r="A22" s="7">
        <v>1.1499999999999999</v>
      </c>
      <c r="B22" s="9" t="s">
        <v>32</v>
      </c>
      <c r="C22" s="9"/>
      <c r="D22" s="18">
        <f>1546108.96*3+37281.31*11+55977.4*12+18639.96*12+915317.89+14092.51+1703797.46+3092246.25+1546108.96+2132103.75+1718045.43+3859711.35</f>
        <v>20925253.210000001</v>
      </c>
      <c r="E22" s="19"/>
      <c r="F22" s="5">
        <f t="shared" si="0"/>
        <v>101.55</v>
      </c>
      <c r="G22" s="6">
        <f>D22/D53</f>
        <v>3.7937904378094058E-2</v>
      </c>
    </row>
    <row r="23" spans="1:7" ht="18" customHeight="1" x14ac:dyDescent="0.15">
      <c r="A23" s="7">
        <v>1.1599999999999999</v>
      </c>
      <c r="B23" s="9" t="s">
        <v>33</v>
      </c>
      <c r="C23" s="9"/>
      <c r="D23" s="18">
        <f>735525.2*3+44434.93*11+66694.79*12+22220.14*12+179608.01+810542.88+1470970.36+735525.2+1014264.03+817162.12+460354.95</f>
        <v>9250766.5399999991</v>
      </c>
      <c r="E23" s="19"/>
      <c r="F23" s="5">
        <f t="shared" si="0"/>
        <v>44.89</v>
      </c>
      <c r="G23" s="6">
        <f>D23/D53</f>
        <v>1.6771825549564856E-2</v>
      </c>
    </row>
    <row r="24" spans="1:7" ht="18" customHeight="1" x14ac:dyDescent="0.15">
      <c r="A24" s="7">
        <v>1.17</v>
      </c>
      <c r="B24" s="30" t="s">
        <v>34</v>
      </c>
      <c r="C24" s="30"/>
      <c r="D24" s="18">
        <v>0</v>
      </c>
      <c r="E24" s="19"/>
      <c r="F24" s="5">
        <f t="shared" si="0"/>
        <v>0</v>
      </c>
      <c r="G24" s="6">
        <f>D24/D53</f>
        <v>0</v>
      </c>
    </row>
    <row r="25" spans="1:7" ht="18" customHeight="1" x14ac:dyDescent="0.15">
      <c r="A25" s="7">
        <v>1.18</v>
      </c>
      <c r="B25" s="30" t="s">
        <v>35</v>
      </c>
      <c r="C25" s="30"/>
      <c r="D25" s="18">
        <v>0</v>
      </c>
      <c r="E25" s="19"/>
      <c r="F25" s="5">
        <f t="shared" si="0"/>
        <v>0</v>
      </c>
      <c r="G25" s="6">
        <f>D25/D53</f>
        <v>0</v>
      </c>
    </row>
    <row r="26" spans="1:7" ht="18" customHeight="1" x14ac:dyDescent="0.15">
      <c r="A26" s="7">
        <v>1.19</v>
      </c>
      <c r="B26" s="30" t="s">
        <v>36</v>
      </c>
      <c r="C26" s="30"/>
      <c r="D26" s="18">
        <v>0</v>
      </c>
      <c r="E26" s="19"/>
      <c r="F26" s="5">
        <f t="shared" si="0"/>
        <v>0</v>
      </c>
      <c r="G26" s="6">
        <f>D26/D53</f>
        <v>0</v>
      </c>
    </row>
    <row r="27" spans="1:7" ht="27.75" customHeight="1" x14ac:dyDescent="0.15">
      <c r="A27" s="8">
        <v>1.2</v>
      </c>
      <c r="B27" s="24" t="s">
        <v>37</v>
      </c>
      <c r="C27" s="24"/>
      <c r="D27" s="18">
        <v>0</v>
      </c>
      <c r="E27" s="19"/>
      <c r="F27" s="5">
        <f t="shared" si="0"/>
        <v>0</v>
      </c>
      <c r="G27" s="6">
        <f>D27/D53</f>
        <v>0</v>
      </c>
    </row>
    <row r="28" spans="1:7" ht="18" customHeight="1" x14ac:dyDescent="0.15">
      <c r="A28" s="7"/>
      <c r="B28" s="30"/>
      <c r="C28" s="30"/>
      <c r="D28" s="18"/>
      <c r="E28" s="19"/>
      <c r="F28" s="5"/>
      <c r="G28" s="6"/>
    </row>
    <row r="29" spans="1:7" ht="18" customHeight="1" x14ac:dyDescent="0.15">
      <c r="A29" s="3">
        <v>2</v>
      </c>
      <c r="B29" s="25" t="s">
        <v>5</v>
      </c>
      <c r="C29" s="25"/>
      <c r="D29" s="20">
        <f>SUM(D30:E37)</f>
        <v>57480126.139999993</v>
      </c>
      <c r="E29" s="21"/>
      <c r="F29" s="5">
        <f t="shared" si="0"/>
        <v>278.95</v>
      </c>
      <c r="G29" s="6">
        <f>D29/D53</f>
        <v>0.10421262324787441</v>
      </c>
    </row>
    <row r="30" spans="1:7" ht="18" customHeight="1" x14ac:dyDescent="0.15">
      <c r="A30" s="7">
        <v>2.1</v>
      </c>
      <c r="B30" s="22" t="s">
        <v>38</v>
      </c>
      <c r="C30" s="23"/>
      <c r="D30" s="20">
        <f>1532140.92*3+(21944.72+11899.04+10964.87)*11+(32917.08+17848.56+15914.27)*12+(10972.36+5949.52+6015.47)*12+335286.62+4191.98+1538736.48+2900758.88+1450379.68+1831297.59+1547224.5+5851459.8+6890095.6</f>
        <v>28514155.939999998</v>
      </c>
      <c r="E30" s="21"/>
      <c r="F30" s="5">
        <f t="shared" si="0"/>
        <v>138.38</v>
      </c>
      <c r="G30" s="6">
        <f>D30/D53</f>
        <v>5.1696737459636342E-2</v>
      </c>
    </row>
    <row r="31" spans="1:7" ht="18" customHeight="1" x14ac:dyDescent="0.15">
      <c r="A31" s="7">
        <v>2.2000000000000002</v>
      </c>
      <c r="B31" s="22" t="s">
        <v>39</v>
      </c>
      <c r="C31" s="23"/>
      <c r="D31" s="20">
        <f>203980.83*3+8713.24*11+13069.86*12+4356.62*12+28982.7+500.46+197459.46+386206.86+193103.43+269828.12+197459.46+343926.3+357714.81</f>
        <v>2892087.4899999993</v>
      </c>
      <c r="E31" s="21"/>
      <c r="F31" s="5">
        <f t="shared" si="0"/>
        <v>14.04</v>
      </c>
      <c r="G31" s="6">
        <f>D31/D53</f>
        <v>5.2434127103545827E-3</v>
      </c>
    </row>
    <row r="32" spans="1:7" ht="18" customHeight="1" x14ac:dyDescent="0.15">
      <c r="A32" s="7">
        <v>2.2999999999999998</v>
      </c>
      <c r="B32" s="22" t="s">
        <v>40</v>
      </c>
      <c r="C32" s="23"/>
      <c r="D32" s="20">
        <f>648512.62*3+15074.92*11+22458.78*12+7692.34*12+37107.83+3678.15+651907.06+1282820.12+648512.62+922875.24+651907.06+463851.35</f>
        <v>7135834.8499999996</v>
      </c>
      <c r="E32" s="21"/>
      <c r="F32" s="5">
        <f t="shared" si="0"/>
        <v>34.630000000000003</v>
      </c>
      <c r="G32" s="6">
        <f>D32/D53</f>
        <v>1.2937411914700131E-2</v>
      </c>
    </row>
    <row r="33" spans="1:7" ht="18" customHeight="1" x14ac:dyDescent="0.15">
      <c r="A33" s="7">
        <v>2.4</v>
      </c>
      <c r="B33" s="22" t="s">
        <v>41</v>
      </c>
      <c r="C33" s="23"/>
      <c r="D33" s="20">
        <f>283708.93+152086.64+175836.61+256903.49+311060.22+128451.75+155530.11+122084.56+189321.04+152086.64+175836.61+1128574+2241593.35+1079714.6+(142216.95+156259.71)*3</f>
        <v>7448218.5300000012</v>
      </c>
      <c r="E33" s="21"/>
      <c r="F33" s="5">
        <f t="shared" si="0"/>
        <v>36.15</v>
      </c>
      <c r="G33" s="6">
        <f>D33/D53</f>
        <v>1.3503769801134385E-2</v>
      </c>
    </row>
    <row r="34" spans="1:7" ht="18" customHeight="1" x14ac:dyDescent="0.15">
      <c r="A34" s="7">
        <v>2.5</v>
      </c>
      <c r="B34" s="22" t="s">
        <v>42</v>
      </c>
      <c r="C34" s="23"/>
      <c r="D34" s="20">
        <f>1043652.5*3+1060816.94+2121633.88+1060816.94+1591225.41+1060816.94</f>
        <v>10026267.609999999</v>
      </c>
      <c r="E34" s="21"/>
      <c r="F34" s="5">
        <f t="shared" si="0"/>
        <v>48.66</v>
      </c>
      <c r="G34" s="6">
        <f>D34/D53</f>
        <v>1.8177824566327511E-2</v>
      </c>
    </row>
    <row r="35" spans="1:7" ht="18" customHeight="1" x14ac:dyDescent="0.15">
      <c r="A35" s="7">
        <v>2.6</v>
      </c>
      <c r="B35" s="22" t="s">
        <v>43</v>
      </c>
      <c r="C35" s="23"/>
      <c r="D35" s="20">
        <f>986.28*4+1972.56+986.28+986.28+986.28+1454685.2</f>
        <v>1463561.72</v>
      </c>
      <c r="E35" s="21"/>
      <c r="F35" s="5">
        <f t="shared" si="0"/>
        <v>7.1</v>
      </c>
      <c r="G35" s="6">
        <f>D35/D53</f>
        <v>2.6534667957214589E-3</v>
      </c>
    </row>
    <row r="36" spans="1:7" ht="18" customHeight="1" x14ac:dyDescent="0.15">
      <c r="A36" s="7">
        <v>2.7</v>
      </c>
      <c r="B36" s="22" t="s">
        <v>44</v>
      </c>
      <c r="C36" s="23"/>
      <c r="D36" s="20">
        <v>0</v>
      </c>
      <c r="E36" s="21"/>
      <c r="F36" s="5">
        <f t="shared" si="0"/>
        <v>0</v>
      </c>
      <c r="G36" s="6">
        <f>D36/D53</f>
        <v>0</v>
      </c>
    </row>
    <row r="37" spans="1:7" ht="30" customHeight="1" x14ac:dyDescent="0.15">
      <c r="A37" s="7">
        <v>2.8</v>
      </c>
      <c r="B37" s="24" t="s">
        <v>45</v>
      </c>
      <c r="C37" s="24"/>
      <c r="D37" s="18">
        <v>0</v>
      </c>
      <c r="E37" s="19"/>
      <c r="F37" s="5">
        <f t="shared" si="0"/>
        <v>0</v>
      </c>
      <c r="G37" s="6">
        <f>D37/D53</f>
        <v>0</v>
      </c>
    </row>
    <row r="38" spans="1:7" ht="18" customHeight="1" x14ac:dyDescent="0.25">
      <c r="A38" s="7"/>
      <c r="B38" s="28"/>
      <c r="C38" s="28"/>
      <c r="D38" s="18"/>
      <c r="E38" s="19"/>
      <c r="F38" s="5"/>
      <c r="G38" s="6"/>
    </row>
    <row r="39" spans="1:7" ht="18" customHeight="1" x14ac:dyDescent="0.25">
      <c r="A39" s="7"/>
      <c r="B39" s="28"/>
      <c r="C39" s="28"/>
      <c r="D39" s="18"/>
      <c r="E39" s="19"/>
      <c r="F39" s="5"/>
      <c r="G39" s="6"/>
    </row>
    <row r="40" spans="1:7" ht="18" customHeight="1" x14ac:dyDescent="0.15">
      <c r="A40" s="7">
        <v>3</v>
      </c>
      <c r="B40" s="22" t="s">
        <v>46</v>
      </c>
      <c r="C40" s="23"/>
      <c r="D40" s="20">
        <f>SUM(D41:E44)</f>
        <v>0</v>
      </c>
      <c r="E40" s="21"/>
      <c r="F40" s="5">
        <f t="shared" si="0"/>
        <v>0</v>
      </c>
      <c r="G40" s="6">
        <f>D40/D53</f>
        <v>0</v>
      </c>
    </row>
    <row r="41" spans="1:7" ht="18" customHeight="1" x14ac:dyDescent="0.15">
      <c r="A41" s="7">
        <v>3.1</v>
      </c>
      <c r="B41" s="22" t="s">
        <v>47</v>
      </c>
      <c r="C41" s="23"/>
      <c r="D41" s="20">
        <v>0</v>
      </c>
      <c r="E41" s="21"/>
      <c r="F41" s="5">
        <f t="shared" si="0"/>
        <v>0</v>
      </c>
      <c r="G41" s="6">
        <f>D41/D53</f>
        <v>0</v>
      </c>
    </row>
    <row r="42" spans="1:7" ht="18" customHeight="1" x14ac:dyDescent="0.15">
      <c r="A42" s="7">
        <v>3.2</v>
      </c>
      <c r="B42" s="22" t="s">
        <v>48</v>
      </c>
      <c r="C42" s="23"/>
      <c r="D42" s="20">
        <v>0</v>
      </c>
      <c r="E42" s="21"/>
      <c r="F42" s="5">
        <f t="shared" si="0"/>
        <v>0</v>
      </c>
      <c r="G42" s="6">
        <f>D42/D53</f>
        <v>0</v>
      </c>
    </row>
    <row r="43" spans="1:7" ht="18" customHeight="1" x14ac:dyDescent="0.15">
      <c r="A43" s="7">
        <v>3.3</v>
      </c>
      <c r="B43" s="22" t="s">
        <v>49</v>
      </c>
      <c r="C43" s="23"/>
      <c r="D43" s="20">
        <v>0</v>
      </c>
      <c r="E43" s="21"/>
      <c r="F43" s="5">
        <f t="shared" si="0"/>
        <v>0</v>
      </c>
      <c r="G43" s="6">
        <f>D43/D53</f>
        <v>0</v>
      </c>
    </row>
    <row r="44" spans="1:7" ht="32.25" customHeight="1" x14ac:dyDescent="0.15">
      <c r="A44" s="7">
        <v>3.4</v>
      </c>
      <c r="B44" s="24" t="s">
        <v>37</v>
      </c>
      <c r="C44" s="24"/>
      <c r="D44" s="20">
        <v>0</v>
      </c>
      <c r="E44" s="21"/>
      <c r="F44" s="5">
        <f t="shared" si="0"/>
        <v>0</v>
      </c>
      <c r="G44" s="6">
        <f>D44/D53</f>
        <v>0</v>
      </c>
    </row>
    <row r="45" spans="1:7" ht="18" customHeight="1" x14ac:dyDescent="0.15">
      <c r="A45" s="7"/>
      <c r="B45" s="22"/>
      <c r="C45" s="23"/>
      <c r="D45" s="18"/>
      <c r="E45" s="19"/>
      <c r="F45" s="5"/>
      <c r="G45" s="6"/>
    </row>
    <row r="46" spans="1:7" ht="18" customHeight="1" x14ac:dyDescent="0.15">
      <c r="A46" s="3">
        <v>4</v>
      </c>
      <c r="B46" s="25" t="s">
        <v>6</v>
      </c>
      <c r="C46" s="25"/>
      <c r="D46" s="20">
        <v>96663717.060000002</v>
      </c>
      <c r="E46" s="21"/>
      <c r="F46" s="5">
        <f t="shared" si="0"/>
        <v>469.11</v>
      </c>
      <c r="G46" s="6">
        <f>D46/D53</f>
        <v>0.17525326063442265</v>
      </c>
    </row>
    <row r="47" spans="1:7" ht="18" customHeight="1" x14ac:dyDescent="0.15">
      <c r="A47" s="7">
        <v>4.0999999999999996</v>
      </c>
      <c r="B47" s="22" t="s">
        <v>50</v>
      </c>
      <c r="C47" s="23"/>
      <c r="D47" s="18">
        <v>43024901.890000001</v>
      </c>
      <c r="E47" s="19"/>
      <c r="F47" s="5">
        <f t="shared" si="0"/>
        <v>208.8</v>
      </c>
      <c r="G47" s="6">
        <f>D47/D53</f>
        <v>7.8005011332414761E-2</v>
      </c>
    </row>
    <row r="48" spans="1:7" ht="18" customHeight="1" x14ac:dyDescent="0.15">
      <c r="A48" s="7">
        <v>4.2</v>
      </c>
      <c r="B48" s="22" t="s">
        <v>51</v>
      </c>
      <c r="C48" s="23"/>
      <c r="D48" s="20">
        <f>D46-D47</f>
        <v>53638815.170000002</v>
      </c>
      <c r="E48" s="19"/>
      <c r="F48" s="5">
        <f t="shared" si="0"/>
        <v>260.31</v>
      </c>
      <c r="G48" s="6">
        <f>D48/D53</f>
        <v>9.72482493020079E-2</v>
      </c>
    </row>
    <row r="49" spans="1:7" ht="18" customHeight="1" x14ac:dyDescent="0.15">
      <c r="A49" s="3">
        <v>5</v>
      </c>
      <c r="B49" s="25" t="s">
        <v>7</v>
      </c>
      <c r="C49" s="25"/>
      <c r="D49" s="18">
        <v>5158891.7300000004</v>
      </c>
      <c r="E49" s="19"/>
      <c r="F49" s="5">
        <f t="shared" si="0"/>
        <v>25.04</v>
      </c>
      <c r="G49" s="6">
        <f>D49/D53</f>
        <v>9.353174328908408E-3</v>
      </c>
    </row>
    <row r="50" spans="1:7" ht="18" customHeight="1" x14ac:dyDescent="0.15">
      <c r="A50" s="3">
        <v>6</v>
      </c>
      <c r="B50" s="25" t="s">
        <v>8</v>
      </c>
      <c r="C50" s="25"/>
      <c r="D50" s="18">
        <v>0</v>
      </c>
      <c r="E50" s="19"/>
      <c r="F50" s="5">
        <f t="shared" si="0"/>
        <v>0</v>
      </c>
      <c r="G50" s="6">
        <f>D50/D53</f>
        <v>0</v>
      </c>
    </row>
    <row r="51" spans="1:7" ht="31.5" customHeight="1" x14ac:dyDescent="0.15">
      <c r="A51" s="3">
        <v>7</v>
      </c>
      <c r="B51" s="26" t="s">
        <v>52</v>
      </c>
      <c r="C51" s="27"/>
      <c r="D51" s="20">
        <f>D7+D29+D40+D46+D49+D50</f>
        <v>501423517.49000001</v>
      </c>
      <c r="E51" s="21"/>
      <c r="F51" s="5">
        <f t="shared" si="0"/>
        <v>2433.4299999999998</v>
      </c>
      <c r="G51" s="6">
        <f>D51/D53</f>
        <v>0.90909090889147692</v>
      </c>
    </row>
    <row r="52" spans="1:7" ht="18" customHeight="1" x14ac:dyDescent="0.15">
      <c r="A52" s="3">
        <v>8</v>
      </c>
      <c r="B52" s="25" t="s">
        <v>9</v>
      </c>
      <c r="C52" s="25"/>
      <c r="D52" s="18">
        <v>50142351.869999997</v>
      </c>
      <c r="E52" s="19"/>
      <c r="F52" s="5">
        <f t="shared" si="0"/>
        <v>243.34</v>
      </c>
      <c r="G52" s="6">
        <f>D52/D53</f>
        <v>9.0909091108523105E-2</v>
      </c>
    </row>
    <row r="53" spans="1:7" ht="18" customHeight="1" x14ac:dyDescent="0.15">
      <c r="A53" s="3">
        <v>8</v>
      </c>
      <c r="B53" s="25" t="s">
        <v>10</v>
      </c>
      <c r="C53" s="25"/>
      <c r="D53" s="20">
        <f>SUM(D51:E52)</f>
        <v>551565869.36000001</v>
      </c>
      <c r="E53" s="21"/>
      <c r="F53" s="5">
        <f t="shared" si="0"/>
        <v>2676.77</v>
      </c>
      <c r="G53" s="6">
        <f>D53/D53</f>
        <v>1</v>
      </c>
    </row>
    <row r="54" spans="1:7" ht="18" customHeight="1" x14ac:dyDescent="0.15">
      <c r="A54" s="10">
        <v>9</v>
      </c>
      <c r="B54" s="22" t="s">
        <v>53</v>
      </c>
      <c r="C54" s="23"/>
      <c r="D54" s="18">
        <v>34042950.829999998</v>
      </c>
      <c r="E54" s="19"/>
      <c r="F54" s="18"/>
      <c r="G54" s="19"/>
    </row>
    <row r="55" spans="1:7" ht="15" x14ac:dyDescent="0.25">
      <c r="A55" s="11" t="s">
        <v>77</v>
      </c>
      <c r="B55" s="11"/>
      <c r="C55" s="11"/>
      <c r="D55" s="11"/>
      <c r="E55" s="11"/>
      <c r="F55" s="11"/>
      <c r="G55" s="11"/>
    </row>
    <row r="56" spans="1:7" s="2" customFormat="1" ht="21.75" customHeight="1" x14ac:dyDescent="0.15">
      <c r="A56" s="12" t="s">
        <v>54</v>
      </c>
      <c r="B56" s="12"/>
      <c r="C56" s="12"/>
      <c r="D56" s="12"/>
      <c r="E56" s="12"/>
      <c r="F56" s="12"/>
      <c r="G56" s="12"/>
    </row>
  </sheetData>
  <mergeCells count="102">
    <mergeCell ref="A4:G4"/>
    <mergeCell ref="D11:E11"/>
    <mergeCell ref="D12:E12"/>
    <mergeCell ref="B29:C29"/>
    <mergeCell ref="D18:E18"/>
    <mergeCell ref="D19:E19"/>
    <mergeCell ref="D20:E20"/>
    <mergeCell ref="A1:G1"/>
    <mergeCell ref="D13:E13"/>
    <mergeCell ref="D14:E14"/>
    <mergeCell ref="D15:E15"/>
    <mergeCell ref="B19:C19"/>
    <mergeCell ref="D16:E16"/>
    <mergeCell ref="D17:E17"/>
    <mergeCell ref="B6:C6"/>
    <mergeCell ref="B7:C7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8:C38"/>
    <mergeCell ref="B39:C39"/>
    <mergeCell ref="B33:C33"/>
    <mergeCell ref="B34:C34"/>
    <mergeCell ref="B35:C35"/>
    <mergeCell ref="B37:C37"/>
    <mergeCell ref="A2:G2"/>
    <mergeCell ref="D6:E6"/>
    <mergeCell ref="D7:E7"/>
    <mergeCell ref="D8:E8"/>
    <mergeCell ref="D9:E9"/>
    <mergeCell ref="B30:C30"/>
    <mergeCell ref="B36:C36"/>
    <mergeCell ref="B27:C27"/>
    <mergeCell ref="B21:C21"/>
    <mergeCell ref="B24:C24"/>
    <mergeCell ref="B25:C25"/>
    <mergeCell ref="B26:C26"/>
    <mergeCell ref="B28:C28"/>
    <mergeCell ref="A5:G5"/>
    <mergeCell ref="B31:C31"/>
    <mergeCell ref="B32:C32"/>
    <mergeCell ref="D10:E10"/>
    <mergeCell ref="A3:G3"/>
    <mergeCell ref="D37:E37"/>
    <mergeCell ref="D38:E38"/>
    <mergeCell ref="D39:E39"/>
    <mergeCell ref="D46:E46"/>
    <mergeCell ref="D49:E49"/>
    <mergeCell ref="D50:E50"/>
    <mergeCell ref="D42:E42"/>
    <mergeCell ref="D43:E43"/>
    <mergeCell ref="D44:E44"/>
    <mergeCell ref="D45:E45"/>
    <mergeCell ref="D21:E21"/>
    <mergeCell ref="D32:E32"/>
    <mergeCell ref="D33:E33"/>
    <mergeCell ref="D34:E34"/>
    <mergeCell ref="D35:E35"/>
    <mergeCell ref="D36:E36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27:E27"/>
    <mergeCell ref="D54:E54"/>
    <mergeCell ref="F54:G54"/>
    <mergeCell ref="D52:E52"/>
    <mergeCell ref="D53:E53"/>
    <mergeCell ref="B40:C40"/>
    <mergeCell ref="B43:C43"/>
    <mergeCell ref="B44:C44"/>
    <mergeCell ref="B41:C41"/>
    <mergeCell ref="B42:C42"/>
    <mergeCell ref="B45:C45"/>
    <mergeCell ref="D40:E40"/>
    <mergeCell ref="D41:E41"/>
    <mergeCell ref="B54:C54"/>
    <mergeCell ref="D51:E51"/>
    <mergeCell ref="B52:C52"/>
    <mergeCell ref="B53:C53"/>
    <mergeCell ref="B49:C49"/>
    <mergeCell ref="B47:C47"/>
    <mergeCell ref="B48:C48"/>
    <mergeCell ref="B51:C51"/>
    <mergeCell ref="D47:E47"/>
    <mergeCell ref="D48:E48"/>
    <mergeCell ref="B46:C46"/>
    <mergeCell ref="B50:C5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&amp;L&amp;10制表单位：东莞市建设工程造价管理站&amp;C第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Normal="100" workbookViewId="0">
      <selection activeCell="B20" sqref="B20"/>
    </sheetView>
  </sheetViews>
  <sheetFormatPr defaultRowHeight="13.5" x14ac:dyDescent="0.15"/>
  <cols>
    <col min="1" max="1" width="9.875" customWidth="1"/>
    <col min="2" max="2" width="25.5" customWidth="1"/>
    <col min="3" max="3" width="17" customWidth="1"/>
    <col min="4" max="4" width="12.75" customWidth="1"/>
    <col min="5" max="5" width="20.625" customWidth="1"/>
  </cols>
  <sheetData>
    <row r="1" spans="1:7" ht="42" customHeight="1" x14ac:dyDescent="0.15">
      <c r="A1" s="41" t="s">
        <v>80</v>
      </c>
      <c r="B1" s="41"/>
      <c r="C1" s="41"/>
      <c r="D1" s="41"/>
      <c r="E1" s="41"/>
      <c r="F1" s="17"/>
      <c r="G1" s="17"/>
    </row>
    <row r="2" spans="1:7" ht="39" customHeight="1" x14ac:dyDescent="0.15">
      <c r="A2" s="42" t="s">
        <v>82</v>
      </c>
      <c r="B2" s="42"/>
      <c r="C2" s="42"/>
      <c r="D2" s="42"/>
      <c r="E2" s="42"/>
    </row>
    <row r="3" spans="1:7" ht="28.5" customHeight="1" x14ac:dyDescent="0.15">
      <c r="A3" s="43" t="s">
        <v>76</v>
      </c>
      <c r="B3" s="43"/>
      <c r="C3" s="43"/>
      <c r="D3" s="43"/>
      <c r="E3" s="43"/>
    </row>
    <row r="4" spans="1:7" ht="31.5" customHeight="1" x14ac:dyDescent="0.15">
      <c r="A4" s="13" t="s">
        <v>55</v>
      </c>
      <c r="B4" s="13" t="s">
        <v>56</v>
      </c>
      <c r="C4" s="13" t="s">
        <v>57</v>
      </c>
      <c r="D4" s="13" t="s">
        <v>58</v>
      </c>
      <c r="E4" s="14" t="s">
        <v>74</v>
      </c>
    </row>
    <row r="5" spans="1:7" ht="24" customHeight="1" x14ac:dyDescent="0.15">
      <c r="A5" s="13">
        <v>1</v>
      </c>
      <c r="B5" s="15" t="s">
        <v>59</v>
      </c>
      <c r="C5" s="13" t="s">
        <v>0</v>
      </c>
      <c r="D5" s="15">
        <v>15221.83</v>
      </c>
      <c r="E5" s="16">
        <f>ROUND(D5/206056.46,4)</f>
        <v>7.3899999999999993E-2</v>
      </c>
    </row>
    <row r="6" spans="1:7" ht="24" customHeight="1" x14ac:dyDescent="0.15">
      <c r="A6" s="13">
        <v>2</v>
      </c>
      <c r="B6" s="15" t="s">
        <v>60</v>
      </c>
      <c r="C6" s="13" t="s">
        <v>75</v>
      </c>
      <c r="D6" s="15">
        <v>116354.01</v>
      </c>
      <c r="E6" s="16">
        <f>ROUND(D6/206056.46,4)</f>
        <v>0.56469999999999998</v>
      </c>
    </row>
    <row r="7" spans="1:7" ht="24" customHeight="1" x14ac:dyDescent="0.15">
      <c r="A7" s="13">
        <v>3</v>
      </c>
      <c r="B7" s="15" t="s">
        <v>61</v>
      </c>
      <c r="C7" s="13" t="s">
        <v>0</v>
      </c>
      <c r="D7" s="15">
        <f>4383.3+1.9+90.3+1.2+9.11+566.85+759.11+121.7+5.36</f>
        <v>5938.829999999999</v>
      </c>
      <c r="E7" s="16">
        <f t="shared" ref="E7:E18" si="0">ROUND(D7/206056.46,4)</f>
        <v>2.8799999999999999E-2</v>
      </c>
    </row>
    <row r="8" spans="1:7" ht="24" customHeight="1" x14ac:dyDescent="0.15">
      <c r="A8" s="13">
        <v>4</v>
      </c>
      <c r="B8" s="15" t="s">
        <v>62</v>
      </c>
      <c r="C8" s="13" t="s">
        <v>63</v>
      </c>
      <c r="D8" s="15">
        <v>1875.31</v>
      </c>
      <c r="E8" s="16">
        <f t="shared" si="0"/>
        <v>9.1000000000000004E-3</v>
      </c>
    </row>
    <row r="9" spans="1:7" ht="24" customHeight="1" x14ac:dyDescent="0.15">
      <c r="A9" s="13">
        <v>5</v>
      </c>
      <c r="B9" s="15" t="s">
        <v>64</v>
      </c>
      <c r="C9" s="13" t="s">
        <v>75</v>
      </c>
      <c r="D9" s="15">
        <f>1017.91+723.32</f>
        <v>1741.23</v>
      </c>
      <c r="E9" s="16">
        <f t="shared" si="0"/>
        <v>8.5000000000000006E-3</v>
      </c>
    </row>
    <row r="10" spans="1:7" ht="24" customHeight="1" x14ac:dyDescent="0.15">
      <c r="A10" s="13">
        <v>6</v>
      </c>
      <c r="B10" s="15" t="s">
        <v>65</v>
      </c>
      <c r="C10" s="13" t="s">
        <v>75</v>
      </c>
      <c r="D10" s="15">
        <f>11+1675+364.5</f>
        <v>2050.5</v>
      </c>
      <c r="E10" s="16">
        <f t="shared" si="0"/>
        <v>0.01</v>
      </c>
    </row>
    <row r="11" spans="1:7" ht="24" customHeight="1" x14ac:dyDescent="0.15">
      <c r="A11" s="13">
        <v>7</v>
      </c>
      <c r="B11" s="15" t="s">
        <v>66</v>
      </c>
      <c r="C11" s="13" t="s">
        <v>75</v>
      </c>
      <c r="D11" s="15">
        <f>1809.04+147.47</f>
        <v>1956.51</v>
      </c>
      <c r="E11" s="16">
        <f t="shared" si="0"/>
        <v>9.4999999999999998E-3</v>
      </c>
    </row>
    <row r="12" spans="1:7" ht="24" customHeight="1" x14ac:dyDescent="0.15">
      <c r="A12" s="13">
        <v>8</v>
      </c>
      <c r="B12" s="15" t="s">
        <v>67</v>
      </c>
      <c r="C12" s="13" t="s">
        <v>1</v>
      </c>
      <c r="D12" s="15">
        <f>4998.79+113504+137944+215636.8</f>
        <v>472083.58999999997</v>
      </c>
      <c r="E12" s="16">
        <f t="shared" si="0"/>
        <v>2.2909999999999999</v>
      </c>
    </row>
    <row r="13" spans="1:7" ht="24" customHeight="1" x14ac:dyDescent="0.15">
      <c r="A13" s="13">
        <v>9</v>
      </c>
      <c r="B13" s="15" t="s">
        <v>68</v>
      </c>
      <c r="C13" s="13" t="s">
        <v>2</v>
      </c>
      <c r="D13" s="15">
        <f>1426+6+47+36560+2578+10998</f>
        <v>51615</v>
      </c>
      <c r="E13" s="16">
        <f t="shared" si="0"/>
        <v>0.2505</v>
      </c>
    </row>
    <row r="14" spans="1:7" ht="24" customHeight="1" x14ac:dyDescent="0.15">
      <c r="A14" s="13">
        <v>10</v>
      </c>
      <c r="B14" s="15" t="s">
        <v>69</v>
      </c>
      <c r="C14" s="13" t="s">
        <v>2</v>
      </c>
      <c r="D14" s="15">
        <f>652+2275+204+51+6528+4253+204+1275+765+10047+2371+1836+5865</f>
        <v>36326</v>
      </c>
      <c r="E14" s="16">
        <f t="shared" si="0"/>
        <v>0.17630000000000001</v>
      </c>
    </row>
    <row r="15" spans="1:7" ht="24" customHeight="1" x14ac:dyDescent="0.15">
      <c r="A15" s="13">
        <v>11</v>
      </c>
      <c r="B15" s="15" t="s">
        <v>70</v>
      </c>
      <c r="C15" s="13" t="s">
        <v>2</v>
      </c>
      <c r="D15" s="15">
        <f>1010+313+505+1489+1449+8005+848+90+4141+1105+131+212+1515+75+151+505+358+126+6943+126+50</f>
        <v>29147</v>
      </c>
      <c r="E15" s="16">
        <f t="shared" si="0"/>
        <v>0.14149999999999999</v>
      </c>
    </row>
    <row r="16" spans="1:7" ht="24" customHeight="1" x14ac:dyDescent="0.15">
      <c r="A16" s="13">
        <v>16</v>
      </c>
      <c r="B16" s="15" t="s">
        <v>71</v>
      </c>
      <c r="C16" s="13" t="s">
        <v>3</v>
      </c>
      <c r="D16" s="15">
        <f>71267.111+2575+772.5+151+257</f>
        <v>75022.611000000004</v>
      </c>
      <c r="E16" s="16">
        <f t="shared" si="0"/>
        <v>0.36409999999999998</v>
      </c>
    </row>
    <row r="17" spans="1:5" ht="24" customHeight="1" x14ac:dyDescent="0.15">
      <c r="A17" s="13">
        <v>13</v>
      </c>
      <c r="B17" s="15" t="s">
        <v>72</v>
      </c>
      <c r="C17" s="13" t="s">
        <v>2</v>
      </c>
      <c r="D17" s="15">
        <f>40330.8+1428+2856+2856</f>
        <v>47470.8</v>
      </c>
      <c r="E17" s="16">
        <f t="shared" si="0"/>
        <v>0.23039999999999999</v>
      </c>
    </row>
    <row r="18" spans="1:5" ht="24" customHeight="1" x14ac:dyDescent="0.15">
      <c r="A18" s="13">
        <v>14</v>
      </c>
      <c r="B18" s="15" t="s">
        <v>73</v>
      </c>
      <c r="C18" s="13" t="s">
        <v>3</v>
      </c>
      <c r="D18" s="15">
        <f>25.5+15.3+104+4574+1793+772+6552+947+130+2255+6773+8070</f>
        <v>32010.799999999999</v>
      </c>
      <c r="E18" s="16">
        <f t="shared" si="0"/>
        <v>0.15529999999999999</v>
      </c>
    </row>
    <row r="19" spans="1:5" ht="24" customHeight="1" x14ac:dyDescent="0.15">
      <c r="A19" s="13">
        <v>15</v>
      </c>
      <c r="B19" s="15"/>
      <c r="C19" s="15"/>
      <c r="D19" s="15"/>
      <c r="E19" s="15"/>
    </row>
    <row r="20" spans="1:5" ht="24" customHeight="1" x14ac:dyDescent="0.15">
      <c r="A20" s="13">
        <v>16</v>
      </c>
      <c r="B20" s="15"/>
      <c r="C20" s="15"/>
      <c r="D20" s="15"/>
      <c r="E20" s="15"/>
    </row>
    <row r="21" spans="1:5" ht="24" customHeight="1" x14ac:dyDescent="0.15">
      <c r="A21" s="1"/>
      <c r="B21" s="1"/>
      <c r="C21" s="1"/>
      <c r="D21" s="1"/>
      <c r="E21" s="1"/>
    </row>
    <row r="22" spans="1:5" ht="24" customHeight="1" x14ac:dyDescent="0.15">
      <c r="A22" s="1"/>
      <c r="B22" s="1"/>
      <c r="C22" s="1"/>
      <c r="D22" s="1"/>
      <c r="E22" s="1"/>
    </row>
    <row r="23" spans="1:5" ht="24" customHeight="1" x14ac:dyDescent="0.15">
      <c r="A23" s="1"/>
      <c r="B23" s="1"/>
      <c r="C23" s="1"/>
      <c r="D23" s="1"/>
      <c r="E23" s="1"/>
    </row>
    <row r="24" spans="1:5" ht="24" customHeight="1" x14ac:dyDescent="0.15">
      <c r="A24" s="1"/>
      <c r="B24" s="1"/>
      <c r="C24" s="1"/>
      <c r="D24" s="1"/>
      <c r="E24" s="1"/>
    </row>
    <row r="25" spans="1:5" ht="24" customHeight="1" x14ac:dyDescent="0.15">
      <c r="A25" s="1"/>
      <c r="B25" s="1"/>
      <c r="C25" s="1"/>
      <c r="D25" s="1"/>
      <c r="E25" s="1"/>
    </row>
    <row r="26" spans="1:5" ht="24" customHeight="1" x14ac:dyDescent="0.15">
      <c r="A26" s="1"/>
      <c r="B26" s="1"/>
      <c r="C26" s="1"/>
      <c r="D26" s="1"/>
      <c r="E26" s="1"/>
    </row>
    <row r="27" spans="1:5" ht="27.75" customHeight="1" x14ac:dyDescent="0.15">
      <c r="A27" s="44" t="s">
        <v>78</v>
      </c>
      <c r="B27" s="45"/>
      <c r="C27" s="45"/>
      <c r="D27" s="45"/>
      <c r="E27" s="45"/>
    </row>
    <row r="28" spans="1:5" ht="15.75" customHeight="1" x14ac:dyDescent="0.15">
      <c r="A28" t="s">
        <v>79</v>
      </c>
    </row>
  </sheetData>
  <mergeCells count="4">
    <mergeCell ref="A2:E2"/>
    <mergeCell ref="A3:E3"/>
    <mergeCell ref="A27:E27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&amp;L&amp;10制表单位：东莞市建设工程造价管理站&amp;11
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表1工程造价指标分析表</vt:lpstr>
      <vt:lpstr>表2主要材料耗用量</vt:lpstr>
      <vt:lpstr>表1工程造价指标分析表!Print_Area</vt:lpstr>
      <vt:lpstr>表2主要材料耗用量!Print_Area</vt:lpstr>
      <vt:lpstr>表1工程造价指标分析表!Print_Titles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2019-09-02T07:50:25Z</dcterms:modified>
</cp:coreProperties>
</file>